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Anwendung" sheetId="13" r:id="rId1"/>
    <sheet name="Kommandanten" sheetId="6" r:id="rId2"/>
    <sheet name="Helden" sheetId="11" r:id="rId3"/>
    <sheet name="Kerneinheiten" sheetId="1" r:id="rId4"/>
    <sheet name="Eliteeinheiten" sheetId="8" r:id="rId5"/>
    <sheet name="Seltene Einheiten" sheetId="12" r:id="rId6"/>
    <sheet name="Berechnungen" sheetId="10" r:id="rId7"/>
  </sheets>
  <calcPr calcId="125725"/>
</workbook>
</file>

<file path=xl/calcChain.xml><?xml version="1.0" encoding="utf-8"?>
<calcChain xmlns="http://schemas.openxmlformats.org/spreadsheetml/2006/main">
  <c r="A32" i="12"/>
  <c r="C29"/>
  <c r="C26"/>
  <c r="C25"/>
  <c r="C22"/>
  <c r="C21"/>
  <c r="C19"/>
  <c r="C6"/>
  <c r="C5"/>
  <c r="C34" i="8"/>
  <c r="C30"/>
  <c r="C29"/>
  <c r="C26"/>
  <c r="C25"/>
  <c r="C23"/>
  <c r="C22"/>
  <c r="C21"/>
  <c r="C14"/>
  <c r="C13"/>
  <c r="C6"/>
  <c r="C5"/>
  <c r="C35" i="1"/>
  <c r="C34"/>
  <c r="C6"/>
  <c r="C5"/>
  <c r="C35" i="11"/>
  <c r="C37"/>
  <c r="C39"/>
  <c r="C41"/>
  <c r="C43"/>
  <c r="C45"/>
  <c r="C47"/>
  <c r="C40" i="6"/>
  <c r="C38"/>
  <c r="C36"/>
  <c r="C34"/>
  <c r="O3" i="11"/>
  <c r="K3"/>
  <c r="G3"/>
  <c r="C3"/>
  <c r="S27" i="1"/>
  <c r="O27"/>
  <c r="K27"/>
  <c r="G27"/>
  <c r="S14" i="12"/>
  <c r="O14"/>
  <c r="K14"/>
  <c r="G14"/>
  <c r="C14"/>
  <c r="C13"/>
  <c r="C17"/>
  <c r="C10"/>
  <c r="C9"/>
  <c r="C18" i="8"/>
  <c r="C17"/>
  <c r="C33"/>
  <c r="C35" s="1"/>
  <c r="C10"/>
  <c r="C9"/>
  <c r="C38"/>
  <c r="C37"/>
  <c r="C39" s="1"/>
  <c r="C3" i="6"/>
  <c r="C4"/>
  <c r="C5"/>
  <c r="C6"/>
  <c r="C7"/>
  <c r="C8"/>
  <c r="C9"/>
  <c r="C10"/>
  <c r="C11"/>
  <c r="C12"/>
  <c r="C13"/>
  <c r="C14"/>
  <c r="C15"/>
  <c r="C16"/>
  <c r="C17"/>
  <c r="C18"/>
  <c r="C22"/>
  <c r="C23"/>
  <c r="C24"/>
  <c r="C25"/>
  <c r="C26"/>
  <c r="C27"/>
  <c r="C10" i="1"/>
  <c r="C9"/>
  <c r="C39"/>
  <c r="C38"/>
  <c r="C31"/>
  <c r="C30"/>
  <c r="C14"/>
  <c r="C13"/>
  <c r="C18"/>
  <c r="C17"/>
  <c r="C27"/>
  <c r="C26"/>
  <c r="C21"/>
  <c r="C23"/>
  <c r="C22"/>
  <c r="S19" i="12"/>
  <c r="S17"/>
  <c r="S16"/>
  <c r="S15"/>
  <c r="O19"/>
  <c r="O17"/>
  <c r="O16"/>
  <c r="O15"/>
  <c r="K19"/>
  <c r="K17"/>
  <c r="K16"/>
  <c r="K15"/>
  <c r="G19"/>
  <c r="G15"/>
  <c r="G17"/>
  <c r="G16"/>
  <c r="S46" i="8"/>
  <c r="S45"/>
  <c r="S44"/>
  <c r="S43"/>
  <c r="S42"/>
  <c r="S41"/>
  <c r="S40"/>
  <c r="S37"/>
  <c r="S36"/>
  <c r="S35"/>
  <c r="S34"/>
  <c r="S33"/>
  <c r="S32"/>
  <c r="S31"/>
  <c r="S30"/>
  <c r="S29"/>
  <c r="S26"/>
  <c r="S25"/>
  <c r="S24"/>
  <c r="S23"/>
  <c r="S22"/>
  <c r="S21"/>
  <c r="S20"/>
  <c r="S19"/>
  <c r="S16"/>
  <c r="S15"/>
  <c r="S14"/>
  <c r="S13"/>
  <c r="S12"/>
  <c r="S9"/>
  <c r="S8"/>
  <c r="S6"/>
  <c r="S5"/>
  <c r="S4"/>
  <c r="S3"/>
  <c r="O46"/>
  <c r="O45"/>
  <c r="O44"/>
  <c r="O43"/>
  <c r="O42"/>
  <c r="O41"/>
  <c r="O40"/>
  <c r="O37"/>
  <c r="O36"/>
  <c r="O35"/>
  <c r="O34"/>
  <c r="O33"/>
  <c r="O32"/>
  <c r="O31"/>
  <c r="O30"/>
  <c r="O29"/>
  <c r="O26"/>
  <c r="O25"/>
  <c r="O24"/>
  <c r="O23"/>
  <c r="O22"/>
  <c r="O21"/>
  <c r="O20"/>
  <c r="O19"/>
  <c r="O16"/>
  <c r="O15"/>
  <c r="O14"/>
  <c r="O13"/>
  <c r="O12"/>
  <c r="O9"/>
  <c r="O8"/>
  <c r="O6"/>
  <c r="O5"/>
  <c r="O4"/>
  <c r="O3"/>
  <c r="K46"/>
  <c r="K45"/>
  <c r="K44"/>
  <c r="K43"/>
  <c r="K42"/>
  <c r="K41"/>
  <c r="K40"/>
  <c r="K37"/>
  <c r="K36"/>
  <c r="K35"/>
  <c r="K34"/>
  <c r="K33"/>
  <c r="K32"/>
  <c r="K31"/>
  <c r="K30"/>
  <c r="K29"/>
  <c r="K26"/>
  <c r="K25"/>
  <c r="K24"/>
  <c r="K23"/>
  <c r="K22"/>
  <c r="K21"/>
  <c r="K20"/>
  <c r="K19"/>
  <c r="K16"/>
  <c r="K15"/>
  <c r="K14"/>
  <c r="K13"/>
  <c r="K12"/>
  <c r="K9"/>
  <c r="K8"/>
  <c r="K6"/>
  <c r="K5"/>
  <c r="K4"/>
  <c r="K3"/>
  <c r="G37"/>
  <c r="G36"/>
  <c r="G34"/>
  <c r="G33"/>
  <c r="S11" i="12"/>
  <c r="S12" s="1"/>
  <c r="S8"/>
  <c r="S7"/>
  <c r="S6"/>
  <c r="S3"/>
  <c r="S4" s="1"/>
  <c r="O11"/>
  <c r="O12" s="1"/>
  <c r="O8"/>
  <c r="O7"/>
  <c r="O6"/>
  <c r="O3"/>
  <c r="O4" s="1"/>
  <c r="K11"/>
  <c r="K12" s="1"/>
  <c r="K8"/>
  <c r="K7"/>
  <c r="K6"/>
  <c r="K3"/>
  <c r="K4" s="1"/>
  <c r="G3"/>
  <c r="G4" s="1"/>
  <c r="G6"/>
  <c r="G11"/>
  <c r="G12" s="1"/>
  <c r="G8"/>
  <c r="G7"/>
  <c r="O28" i="11"/>
  <c r="O27"/>
  <c r="O26"/>
  <c r="O25"/>
  <c r="O24"/>
  <c r="O30" s="1"/>
  <c r="O20"/>
  <c r="O19"/>
  <c r="O18"/>
  <c r="O17"/>
  <c r="O16"/>
  <c r="O15"/>
  <c r="O14"/>
  <c r="O13"/>
  <c r="O12"/>
  <c r="O11"/>
  <c r="O10"/>
  <c r="O9"/>
  <c r="O8"/>
  <c r="O7"/>
  <c r="O6"/>
  <c r="O5"/>
  <c r="O4"/>
  <c r="K28"/>
  <c r="K27"/>
  <c r="K26"/>
  <c r="K25"/>
  <c r="K24"/>
  <c r="K20"/>
  <c r="K19"/>
  <c r="K18"/>
  <c r="K17"/>
  <c r="K16"/>
  <c r="K15"/>
  <c r="K14"/>
  <c r="K13"/>
  <c r="K12"/>
  <c r="K11"/>
  <c r="K10"/>
  <c r="K9"/>
  <c r="K8"/>
  <c r="K7"/>
  <c r="K6"/>
  <c r="K5"/>
  <c r="K4"/>
  <c r="G28"/>
  <c r="G27"/>
  <c r="G26"/>
  <c r="G25"/>
  <c r="G24"/>
  <c r="G20"/>
  <c r="G19"/>
  <c r="G18"/>
  <c r="G17"/>
  <c r="G16"/>
  <c r="G15"/>
  <c r="G14"/>
  <c r="G13"/>
  <c r="G12"/>
  <c r="G11"/>
  <c r="G10"/>
  <c r="G9"/>
  <c r="G8"/>
  <c r="G7"/>
  <c r="G6"/>
  <c r="G5"/>
  <c r="G4"/>
  <c r="C4"/>
  <c r="C20"/>
  <c r="C19"/>
  <c r="C17"/>
  <c r="C16"/>
  <c r="C15"/>
  <c r="C14"/>
  <c r="C13"/>
  <c r="C12"/>
  <c r="C9"/>
  <c r="C8"/>
  <c r="C6"/>
  <c r="C5"/>
  <c r="C28"/>
  <c r="C27"/>
  <c r="O27" i="6"/>
  <c r="O26"/>
  <c r="O25"/>
  <c r="O24"/>
  <c r="O23"/>
  <c r="O22"/>
  <c r="K27"/>
  <c r="K26"/>
  <c r="K25"/>
  <c r="K24"/>
  <c r="K23"/>
  <c r="K22"/>
  <c r="G27"/>
  <c r="G26"/>
  <c r="G25"/>
  <c r="G24"/>
  <c r="G23"/>
  <c r="G22"/>
  <c r="C24" i="11"/>
  <c r="C26"/>
  <c r="C25"/>
  <c r="C18"/>
  <c r="C11"/>
  <c r="C10"/>
  <c r="C7"/>
  <c r="O18" i="6"/>
  <c r="O17"/>
  <c r="O16"/>
  <c r="O15"/>
  <c r="O14"/>
  <c r="O13"/>
  <c r="O12"/>
  <c r="O11"/>
  <c r="O10"/>
  <c r="O9"/>
  <c r="O8"/>
  <c r="O7"/>
  <c r="O6"/>
  <c r="O5"/>
  <c r="O4"/>
  <c r="O3"/>
  <c r="K18"/>
  <c r="K17"/>
  <c r="K16"/>
  <c r="K15"/>
  <c r="K14"/>
  <c r="K13"/>
  <c r="K12"/>
  <c r="K11"/>
  <c r="K10"/>
  <c r="K9"/>
  <c r="K8"/>
  <c r="K7"/>
  <c r="K6"/>
  <c r="K5"/>
  <c r="K4"/>
  <c r="K3"/>
  <c r="G18"/>
  <c r="G17"/>
  <c r="G16"/>
  <c r="G15"/>
  <c r="G14"/>
  <c r="G13"/>
  <c r="G12"/>
  <c r="G11"/>
  <c r="G10"/>
  <c r="G9"/>
  <c r="G8"/>
  <c r="G7"/>
  <c r="G6"/>
  <c r="G5"/>
  <c r="G4"/>
  <c r="G3"/>
  <c r="G40" i="8"/>
  <c r="G44"/>
  <c r="G45"/>
  <c r="G46"/>
  <c r="G29"/>
  <c r="G25"/>
  <c r="G24"/>
  <c r="G23"/>
  <c r="G26"/>
  <c r="G12"/>
  <c r="G3"/>
  <c r="G8"/>
  <c r="G43"/>
  <c r="G42"/>
  <c r="G41"/>
  <c r="G35"/>
  <c r="G32"/>
  <c r="G31"/>
  <c r="G30"/>
  <c r="G22"/>
  <c r="G21"/>
  <c r="G20"/>
  <c r="G19"/>
  <c r="G16"/>
  <c r="G15"/>
  <c r="G14"/>
  <c r="G13"/>
  <c r="G9"/>
  <c r="G6"/>
  <c r="G5"/>
  <c r="G4"/>
  <c r="S40" i="1"/>
  <c r="S39"/>
  <c r="S38"/>
  <c r="S37"/>
  <c r="S36"/>
  <c r="S33"/>
  <c r="S32"/>
  <c r="S31"/>
  <c r="S30"/>
  <c r="S29"/>
  <c r="S28"/>
  <c r="S24"/>
  <c r="S23"/>
  <c r="S22"/>
  <c r="S21"/>
  <c r="S20"/>
  <c r="S17"/>
  <c r="S16"/>
  <c r="S15"/>
  <c r="S14"/>
  <c r="S13"/>
  <c r="S12"/>
  <c r="S11"/>
  <c r="S10"/>
  <c r="S7"/>
  <c r="S6"/>
  <c r="S5"/>
  <c r="S4"/>
  <c r="S3"/>
  <c r="O40"/>
  <c r="O39"/>
  <c r="O38"/>
  <c r="O37"/>
  <c r="O36"/>
  <c r="O33"/>
  <c r="O32"/>
  <c r="O31"/>
  <c r="O30"/>
  <c r="O29"/>
  <c r="O28"/>
  <c r="O24"/>
  <c r="O23"/>
  <c r="O22"/>
  <c r="O21"/>
  <c r="O20"/>
  <c r="O17"/>
  <c r="O16"/>
  <c r="O15"/>
  <c r="O14"/>
  <c r="O13"/>
  <c r="O12"/>
  <c r="O11"/>
  <c r="O10"/>
  <c r="O7"/>
  <c r="O6"/>
  <c r="O5"/>
  <c r="O4"/>
  <c r="O3"/>
  <c r="K40"/>
  <c r="K39"/>
  <c r="K38"/>
  <c r="K37"/>
  <c r="K36"/>
  <c r="K33"/>
  <c r="K32"/>
  <c r="K31"/>
  <c r="K30"/>
  <c r="K29"/>
  <c r="K28"/>
  <c r="K24"/>
  <c r="K23"/>
  <c r="K22"/>
  <c r="K21"/>
  <c r="K20"/>
  <c r="K17"/>
  <c r="K16"/>
  <c r="K15"/>
  <c r="K14"/>
  <c r="K13"/>
  <c r="K12"/>
  <c r="K11"/>
  <c r="K10"/>
  <c r="K7"/>
  <c r="K6"/>
  <c r="K5"/>
  <c r="K4"/>
  <c r="K3"/>
  <c r="G40"/>
  <c r="G36"/>
  <c r="G39"/>
  <c r="G38"/>
  <c r="G37"/>
  <c r="G33"/>
  <c r="G32"/>
  <c r="G31"/>
  <c r="G30"/>
  <c r="G29"/>
  <c r="G28"/>
  <c r="G20"/>
  <c r="G24"/>
  <c r="G23"/>
  <c r="G22"/>
  <c r="G21"/>
  <c r="G17"/>
  <c r="G16"/>
  <c r="G15"/>
  <c r="G14"/>
  <c r="G7"/>
  <c r="G10"/>
  <c r="G13"/>
  <c r="G12"/>
  <c r="G11"/>
  <c r="G3"/>
  <c r="G6"/>
  <c r="G5"/>
  <c r="G4"/>
  <c r="C31" i="8" l="1"/>
  <c r="C40" i="1"/>
  <c r="K30" i="11"/>
  <c r="C30"/>
  <c r="G30"/>
  <c r="O22"/>
  <c r="K22"/>
  <c r="G22"/>
  <c r="C11" i="8"/>
  <c r="C11" i="1"/>
  <c r="C11" i="12"/>
  <c r="S17" i="8"/>
  <c r="C27" i="12"/>
  <c r="C15"/>
  <c r="C7"/>
  <c r="C23"/>
  <c r="K20"/>
  <c r="S20"/>
  <c r="O20"/>
  <c r="O10" i="8"/>
  <c r="C7"/>
  <c r="C15"/>
  <c r="S27"/>
  <c r="C19"/>
  <c r="C27"/>
  <c r="K47"/>
  <c r="S10"/>
  <c r="K17"/>
  <c r="K27"/>
  <c r="O47"/>
  <c r="S47"/>
  <c r="K38"/>
  <c r="K10"/>
  <c r="O17"/>
  <c r="O27"/>
  <c r="O38"/>
  <c r="S38"/>
  <c r="C7" i="1"/>
  <c r="C29" i="6"/>
  <c r="O32" s="1"/>
  <c r="B2" i="10" s="1"/>
  <c r="C20" i="6"/>
  <c r="G20"/>
  <c r="O20"/>
  <c r="K20"/>
  <c r="K29"/>
  <c r="G29"/>
  <c r="O29"/>
  <c r="C36" i="1"/>
  <c r="C28"/>
  <c r="C24"/>
  <c r="O25"/>
  <c r="O34"/>
  <c r="C32"/>
  <c r="C19"/>
  <c r="C15"/>
  <c r="O41"/>
  <c r="K8"/>
  <c r="K18"/>
  <c r="K41"/>
  <c r="O18"/>
  <c r="G41"/>
  <c r="S25"/>
  <c r="S34"/>
  <c r="K25"/>
  <c r="K34"/>
  <c r="S8"/>
  <c r="S18"/>
  <c r="S41"/>
  <c r="O8"/>
  <c r="K9" i="12"/>
  <c r="O9"/>
  <c r="S9"/>
  <c r="G20"/>
  <c r="G38" i="8"/>
  <c r="G9" i="12"/>
  <c r="C22" i="11"/>
  <c r="G27" i="8"/>
  <c r="G10"/>
  <c r="G17"/>
  <c r="G47"/>
  <c r="G18" i="1"/>
  <c r="G34"/>
  <c r="G25"/>
  <c r="G8"/>
  <c r="A42" i="8" l="1"/>
  <c r="E2" i="10" s="1"/>
  <c r="O33" i="11"/>
  <c r="C2" i="10" s="1"/>
  <c r="F2"/>
  <c r="A43" i="1"/>
  <c r="D2" i="10" s="1"/>
  <c r="O50" i="8"/>
  <c r="G2" i="10" l="1"/>
  <c r="D3" s="1"/>
  <c r="F3" l="1"/>
  <c r="G3"/>
  <c r="C3"/>
  <c r="B3"/>
  <c r="E3"/>
</calcChain>
</file>

<file path=xl/sharedStrings.xml><?xml version="1.0" encoding="utf-8"?>
<sst xmlns="http://schemas.openxmlformats.org/spreadsheetml/2006/main" count="751" uniqueCount="201">
  <si>
    <t>Anzahl</t>
  </si>
  <si>
    <t>Name</t>
  </si>
  <si>
    <t>Punkte</t>
  </si>
  <si>
    <t>Pistole</t>
  </si>
  <si>
    <t>Gesamtpunkte</t>
  </si>
  <si>
    <t>...Champion</t>
  </si>
  <si>
    <t>...Musiker</t>
  </si>
  <si>
    <t>...Standartenträger</t>
  </si>
  <si>
    <t>...leichte Rüstung</t>
  </si>
  <si>
    <t>...Schild</t>
  </si>
  <si>
    <t>...zusätzliche HW</t>
  </si>
  <si>
    <t>...Wurfmesser</t>
  </si>
  <si>
    <t>...schwere Rüstung</t>
  </si>
  <si>
    <t>...Bögen</t>
  </si>
  <si>
    <t>...Schilde</t>
  </si>
  <si>
    <t>...Speere</t>
  </si>
  <si>
    <t>...Plattenharnische</t>
  </si>
  <si>
    <t>1. Armbrustschützen</t>
  </si>
  <si>
    <t>1. Duellisten</t>
  </si>
  <si>
    <t>1. Pikenträger</t>
  </si>
  <si>
    <t>1. Leichte Kavallerie</t>
  </si>
  <si>
    <t>2. schwere Kavallerie</t>
  </si>
  <si>
    <t>1. schwere Kavallerie</t>
  </si>
  <si>
    <t>2. Armbrustschützen</t>
  </si>
  <si>
    <t>2. Duellisten</t>
  </si>
  <si>
    <t>2. Pikenträger</t>
  </si>
  <si>
    <t>2. Leichte Kavallerie</t>
  </si>
  <si>
    <t>3. Armbrustschützen</t>
  </si>
  <si>
    <t>3. Duellisten</t>
  </si>
  <si>
    <t>3. Pikenträger</t>
  </si>
  <si>
    <t>3. Leichte Kavallerie</t>
  </si>
  <si>
    <t>3. schwere Kavallerie</t>
  </si>
  <si>
    <t>4. Armbrustschützen</t>
  </si>
  <si>
    <t>4. Duellisten</t>
  </si>
  <si>
    <t>4. Pikenträger</t>
  </si>
  <si>
    <t>4. Leichte Kavallerie</t>
  </si>
  <si>
    <t>4. schwere Kavallerie</t>
  </si>
  <si>
    <t>1. Halblinge</t>
  </si>
  <si>
    <t>1. Leibwache</t>
  </si>
  <si>
    <t>1. Norsca-Marodeure</t>
  </si>
  <si>
    <t>1. Oger</t>
  </si>
  <si>
    <t>1. Zwerge</t>
  </si>
  <si>
    <t>...Speer, leichte R., Schild</t>
  </si>
  <si>
    <t>...Plänkler</t>
  </si>
  <si>
    <t>...Kundschafter</t>
  </si>
  <si>
    <t>...Zweihandwaffen</t>
  </si>
  <si>
    <t>...Flegel</t>
  </si>
  <si>
    <t>...Armbrüste</t>
  </si>
  <si>
    <t>1. Söldnergeneral</t>
  </si>
  <si>
    <t>...Armbrust</t>
  </si>
  <si>
    <t>...Hellebarde</t>
  </si>
  <si>
    <t>...Langbogen</t>
  </si>
  <si>
    <t>...Lanze</t>
  </si>
  <si>
    <t>...Morgenstern</t>
  </si>
  <si>
    <t>...Pistole</t>
  </si>
  <si>
    <t>...Pistolenpaar</t>
  </si>
  <si>
    <t>...Speer</t>
  </si>
  <si>
    <t>...Plattenharnisch</t>
  </si>
  <si>
    <t>...Greif</t>
  </si>
  <si>
    <t>...Pegasus</t>
  </si>
  <si>
    <t>...Streitross</t>
  </si>
  <si>
    <t>...Rossharnisch</t>
  </si>
  <si>
    <t>magische Gegenstände</t>
  </si>
  <si>
    <t>1. Söldner-Meisterzauberer</t>
  </si>
  <si>
    <t>...Stufe 4</t>
  </si>
  <si>
    <t>2. Söldnergeneral</t>
  </si>
  <si>
    <t>2. Söldner-Meisterzauberer</t>
  </si>
  <si>
    <t>3. Söldnergeneral</t>
  </si>
  <si>
    <t>3. Söldner-Meisterzauberer</t>
  </si>
  <si>
    <t>4. Söldnergeneral</t>
  </si>
  <si>
    <t>4. Söldner-Meisterzauberer</t>
  </si>
  <si>
    <t>1. Söldner-Zauberer</t>
  </si>
  <si>
    <t>...Stufe 3</t>
  </si>
  <si>
    <t>...Zweihandwaffe</t>
  </si>
  <si>
    <t>...zusätzlich HW</t>
  </si>
  <si>
    <t>1. Söldnerhauptmann</t>
  </si>
  <si>
    <t>...Zahlmeister</t>
  </si>
  <si>
    <t>2. Söldnerhauptmann</t>
  </si>
  <si>
    <t>2. Söldner-Zauberer</t>
  </si>
  <si>
    <t>3. Söldnerhauptmann</t>
  </si>
  <si>
    <t>3. Söldner-Zauberer</t>
  </si>
  <si>
    <t>4. Söldnerhauptmann</t>
  </si>
  <si>
    <t>4. Söldner-Zauberer</t>
  </si>
  <si>
    <t>1. Suppenkatapult</t>
  </si>
  <si>
    <t>1. Kanone</t>
  </si>
  <si>
    <t>1. Riese</t>
  </si>
  <si>
    <t>...Zwergenkanone</t>
  </si>
  <si>
    <t>...Großkanone</t>
  </si>
  <si>
    <t>2. Suppenkatapult</t>
  </si>
  <si>
    <t>2. Kanone</t>
  </si>
  <si>
    <t>2. Riese</t>
  </si>
  <si>
    <t>3. Suppenkatapult</t>
  </si>
  <si>
    <t>3. Kanone</t>
  </si>
  <si>
    <t>3. Riese</t>
  </si>
  <si>
    <t>4. Suppenkatapult</t>
  </si>
  <si>
    <t>4. Kanone</t>
  </si>
  <si>
    <t>4. Riese</t>
  </si>
  <si>
    <t>...Spähgnoblar</t>
  </si>
  <si>
    <t>...Eisenfäuste</t>
  </si>
  <si>
    <t>...ZHW u. schw. Rüstung</t>
  </si>
  <si>
    <t>...Donnerrohre</t>
  </si>
  <si>
    <t>2. Halblinge</t>
  </si>
  <si>
    <t>2. Leibwache</t>
  </si>
  <si>
    <t>2. Norsca-Marodeure</t>
  </si>
  <si>
    <t>2. Oger</t>
  </si>
  <si>
    <t>2. Zwerge</t>
  </si>
  <si>
    <t>3. Halblinge</t>
  </si>
  <si>
    <t>3. Leibwache</t>
  </si>
  <si>
    <t>3. Norsca-Marodeure</t>
  </si>
  <si>
    <t>3. Oger</t>
  </si>
  <si>
    <t>3. Zwerge</t>
  </si>
  <si>
    <t>4. Halblinge</t>
  </si>
  <si>
    <t>4. Leibwache</t>
  </si>
  <si>
    <t>4. Norsca-Marodeure</t>
  </si>
  <si>
    <t>4. Oger</t>
  </si>
  <si>
    <t>4. Zwerge</t>
  </si>
  <si>
    <t>1. Vielbeißer</t>
  </si>
  <si>
    <t>...Ogerbeißer</t>
  </si>
  <si>
    <t>...magische Standarte</t>
  </si>
  <si>
    <t>2. Vielbeißer</t>
  </si>
  <si>
    <t>3. Vielbeißer</t>
  </si>
  <si>
    <t>4. Vielbeißer</t>
  </si>
  <si>
    <t>Kommandanten</t>
  </si>
  <si>
    <t>Helden</t>
  </si>
  <si>
    <t>Pirazzos Verlorene Legion</t>
  </si>
  <si>
    <t>...weitere Schützen</t>
  </si>
  <si>
    <t>...weitere Pikenträger</t>
  </si>
  <si>
    <t>Riccos Republikanische Garde</t>
  </si>
  <si>
    <t>...weitere Gardisten</t>
  </si>
  <si>
    <t>Leopoldos Leopardenkompanie</t>
  </si>
  <si>
    <t>...weitere Leopardenkrieger</t>
  </si>
  <si>
    <t>Die Bruderschaft von Alcatani</t>
  </si>
  <si>
    <t>...weitere Anhänger</t>
  </si>
  <si>
    <t>Scharfschützen von Miragliano</t>
  </si>
  <si>
    <t>...weitere Scharfschützen</t>
  </si>
  <si>
    <t>Volands Venatoren</t>
  </si>
  <si>
    <t>...weitere Venatoren</t>
  </si>
  <si>
    <t>Braganzas Belagerer</t>
  </si>
  <si>
    <t>Vesperos Vendetta</t>
  </si>
  <si>
    <t>Al Muktars Wüstenhunde</t>
  </si>
  <si>
    <t>...weitere Duellisten</t>
  </si>
  <si>
    <t>...weitere Wüstenhunde</t>
  </si>
  <si>
    <t>Lucreccia Belladonna</t>
  </si>
  <si>
    <t>Borgio der Belagerer</t>
  </si>
  <si>
    <t>Gazhak Khan</t>
  </si>
  <si>
    <t>Lozenzo Lupo</t>
  </si>
  <si>
    <t>Legendäre Kommandanten</t>
  </si>
  <si>
    <t>Mydas der Geizhals</t>
  </si>
  <si>
    <t>Arsanil der Drachenprinz</t>
  </si>
  <si>
    <t>Dunkler Abgesandter</t>
  </si>
  <si>
    <t>Bewahrer</t>
  </si>
  <si>
    <t>Schlangenpriesterin</t>
  </si>
  <si>
    <t>Gotrek und Felix</t>
  </si>
  <si>
    <t>Die Hexenjäger</t>
  </si>
  <si>
    <t>Beorg Bärenschlag</t>
  </si>
  <si>
    <t>...weitere Bärserker</t>
  </si>
  <si>
    <t>Oglah Khans Wolfsreiter</t>
  </si>
  <si>
    <t>...weitere Hobgoblins</t>
  </si>
  <si>
    <t>Golgfags Oger</t>
  </si>
  <si>
    <t>...weitere Oger</t>
  </si>
  <si>
    <t>Lumpin Croops Kampfhähne</t>
  </si>
  <si>
    <t>...weitere Kampfhähne</t>
  </si>
  <si>
    <t>Long Drongs Slayerpiraten</t>
  </si>
  <si>
    <t>...weitere Slayerpiraten</t>
  </si>
  <si>
    <t>Die Kompanie der Gefallenen</t>
  </si>
  <si>
    <t>...weitere Gefallene</t>
  </si>
  <si>
    <t>Rugluds Rüstige Schütz'n</t>
  </si>
  <si>
    <t>...weitere Schütz'n</t>
  </si>
  <si>
    <t>Mengils Skalpjäger</t>
  </si>
  <si>
    <t>...weitere Skalpjäger</t>
  </si>
  <si>
    <t>Torsten Baumhakas Seeäxte</t>
  </si>
  <si>
    <t>...weitere Seeäxte</t>
  </si>
  <si>
    <t>Bronzinos Kavalleriekanonen</t>
  </si>
  <si>
    <t>Vogelmenschen von Catrazza</t>
  </si>
  <si>
    <t>Riesen von Albion</t>
  </si>
  <si>
    <t>Tichi Huichis Echsenreiter</t>
  </si>
  <si>
    <t>Anakondas Amazonen</t>
  </si>
  <si>
    <t>Moorbestien</t>
  </si>
  <si>
    <t>M. Makaissons Goblinschnitter</t>
  </si>
  <si>
    <t>J. Bugman und seine Kumpanen</t>
  </si>
  <si>
    <t>...weitere Kavalleriekanonen</t>
  </si>
  <si>
    <t>...weitere Vogelmenschen</t>
  </si>
  <si>
    <t>...weitere Amazonen</t>
  </si>
  <si>
    <t>...weitere Kumpanen</t>
  </si>
  <si>
    <t>...weitere Echsenreiter</t>
  </si>
  <si>
    <t>Legendäre Helden</t>
  </si>
  <si>
    <t>Legendäre Regimenter</t>
  </si>
  <si>
    <t>Prozent</t>
  </si>
  <si>
    <t>Ganze Armee</t>
  </si>
  <si>
    <t>Kerneinheiten</t>
  </si>
  <si>
    <t>Eliteeinheiten</t>
  </si>
  <si>
    <t>Seltene Einheiten</t>
  </si>
  <si>
    <t>Um eine Einheit auszuwählen, tippt man die Anzahl an Figuren, die man in dieser Einheit haben möchte, links neben den Namen der Einheit.</t>
  </si>
  <si>
    <t>Möchte man eine der Optionen für dieses Regiment wählen, so schreibt man die Zahl 1 links neben die Option.</t>
  </si>
  <si>
    <t>Links neben der Option "...weitere XY" notiert man die Anzahl zusätzlicher Truppenmitglieder.</t>
  </si>
  <si>
    <t>Viel Spaß beim Erstellen deiner Armee.</t>
  </si>
  <si>
    <t>Dieser Armeegenerator funktioniert folgendermaßen:</t>
  </si>
  <si>
    <t>Die Punktekosten für magische Gegenstände können rechts neben der jeweiligen Option notiert werden, damit diese bei der Punkteberechnung berücksichtigt werden.</t>
  </si>
  <si>
    <t>Bei Legendären Regimentern schreibt man die Zahl 1 Links neben den Namen des Regiments, um es auszuwählen.</t>
  </si>
  <si>
    <t>Beachte, dass du jedes Legendäre Söldnerregiment nur einmal pro Armee aufstellen kannst.</t>
  </si>
  <si>
    <t xml:space="preserve">Dieser inoffizielle Armeegenerator basiert auf den offiziellen Regeln „Söldner – Krieger zur Heuer; von Alessio Cavatore“ und stellt lediglich eine Anpassung an die achte Edition von Warhammer dar.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</si>
</sst>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4" borderId="0" xfId="0" applyFont="1" applyFill="1" applyBorder="1" applyAlignment="1">
      <alignment horizontal="right"/>
    </xf>
    <xf numFmtId="0" fontId="2" fillId="5" borderId="0" xfId="0" applyFont="1" applyFill="1" applyBorder="1" applyAlignment="1">
      <alignment horizontal="right"/>
    </xf>
    <xf numFmtId="0" fontId="2" fillId="6" borderId="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4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right"/>
    </xf>
    <xf numFmtId="0" fontId="2" fillId="3" borderId="10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1" fillId="8" borderId="4" xfId="0" applyFont="1" applyFill="1" applyBorder="1" applyAlignment="1">
      <alignment horizontal="center"/>
    </xf>
    <xf numFmtId="0" fontId="2" fillId="8" borderId="0" xfId="0" applyFont="1" applyFill="1" applyBorder="1" applyAlignment="1">
      <alignment horizontal="right"/>
    </xf>
    <xf numFmtId="0" fontId="1" fillId="9" borderId="4" xfId="0" applyFont="1" applyFill="1" applyBorder="1" applyAlignment="1">
      <alignment horizontal="center"/>
    </xf>
    <xf numFmtId="0" fontId="2" fillId="9" borderId="0" xfId="0" applyFont="1" applyFill="1" applyBorder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horizontal="center"/>
    </xf>
    <xf numFmtId="9" fontId="0" fillId="0" borderId="2" xfId="1" applyFont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4" borderId="2" xfId="0" applyFont="1" applyFill="1" applyBorder="1"/>
    <xf numFmtId="0" fontId="0" fillId="5" borderId="11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5" borderId="2" xfId="0" applyFont="1" applyFill="1" applyBorder="1"/>
    <xf numFmtId="0" fontId="0" fillId="7" borderId="11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0" fillId="7" borderId="2" xfId="0" applyFont="1" applyFill="1" applyBorder="1"/>
    <xf numFmtId="0" fontId="0" fillId="9" borderId="11" xfId="0" applyFont="1" applyFill="1" applyBorder="1" applyAlignment="1">
      <alignment horizontal="center"/>
    </xf>
    <xf numFmtId="0" fontId="1" fillId="9" borderId="10" xfId="0" applyFont="1" applyFill="1" applyBorder="1" applyAlignment="1">
      <alignment horizontal="center"/>
    </xf>
    <xf numFmtId="0" fontId="0" fillId="9" borderId="2" xfId="0" applyFont="1" applyFill="1" applyBorder="1"/>
    <xf numFmtId="0" fontId="0" fillId="2" borderId="3" xfId="0" applyFont="1" applyFill="1" applyBorder="1" applyAlignment="1">
      <alignment horizontal="center"/>
    </xf>
    <xf numFmtId="0" fontId="0" fillId="2" borderId="5" xfId="0" applyFont="1" applyFill="1" applyBorder="1"/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/>
    <xf numFmtId="0" fontId="0" fillId="2" borderId="8" xfId="0" applyFont="1" applyFill="1" applyBorder="1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/>
    <xf numFmtId="0" fontId="0" fillId="3" borderId="3" xfId="0" applyFont="1" applyFill="1" applyBorder="1" applyAlignment="1">
      <alignment horizontal="center"/>
    </xf>
    <xf numFmtId="0" fontId="0" fillId="3" borderId="5" xfId="0" applyFont="1" applyFill="1" applyBorder="1"/>
    <xf numFmtId="0" fontId="0" fillId="3" borderId="6" xfId="0" applyFont="1" applyFill="1" applyBorder="1" applyAlignment="1">
      <alignment horizontal="center"/>
    </xf>
    <xf numFmtId="0" fontId="0" fillId="3" borderId="7" xfId="0" applyFont="1" applyFill="1" applyBorder="1"/>
    <xf numFmtId="0" fontId="0" fillId="3" borderId="8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2" xfId="0" applyFont="1" applyFill="1" applyBorder="1"/>
    <xf numFmtId="0" fontId="0" fillId="0" borderId="9" xfId="0" applyFont="1" applyBorder="1"/>
    <xf numFmtId="0" fontId="0" fillId="6" borderId="11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0" fillId="6" borderId="2" xfId="0" applyFont="1" applyFill="1" applyBorder="1"/>
    <xf numFmtId="0" fontId="0" fillId="8" borderId="11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0" fillId="8" borderId="2" xfId="0" applyFont="1" applyFill="1" applyBorder="1"/>
    <xf numFmtId="0" fontId="0" fillId="10" borderId="11" xfId="0" applyFont="1" applyFill="1" applyBorder="1" applyAlignment="1">
      <alignment horizontal="center"/>
    </xf>
    <xf numFmtId="0" fontId="1" fillId="10" borderId="10" xfId="0" applyFont="1" applyFill="1" applyBorder="1" applyAlignment="1">
      <alignment horizontal="center"/>
    </xf>
    <xf numFmtId="0" fontId="0" fillId="10" borderId="2" xfId="0" applyFont="1" applyFill="1" applyBorder="1"/>
    <xf numFmtId="0" fontId="0" fillId="10" borderId="3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0" fillId="10" borderId="5" xfId="0" applyFont="1" applyFill="1" applyBorder="1"/>
    <xf numFmtId="0" fontId="0" fillId="10" borderId="6" xfId="0" applyFont="1" applyFill="1" applyBorder="1" applyAlignment="1">
      <alignment horizontal="center"/>
    </xf>
    <xf numFmtId="0" fontId="2" fillId="10" borderId="0" xfId="0" applyFont="1" applyFill="1" applyBorder="1" applyAlignment="1">
      <alignment horizontal="right"/>
    </xf>
    <xf numFmtId="0" fontId="0" fillId="10" borderId="7" xfId="0" applyFont="1" applyFill="1" applyBorder="1"/>
    <xf numFmtId="0" fontId="0" fillId="10" borderId="8" xfId="0" applyFont="1" applyFill="1" applyBorder="1" applyAlignment="1">
      <alignment horizontal="center"/>
    </xf>
    <xf numFmtId="0" fontId="0" fillId="10" borderId="1" xfId="0" applyFont="1" applyFill="1" applyBorder="1"/>
    <xf numFmtId="0" fontId="0" fillId="8" borderId="3" xfId="0" applyFont="1" applyFill="1" applyBorder="1" applyAlignment="1">
      <alignment horizontal="center"/>
    </xf>
    <xf numFmtId="0" fontId="0" fillId="8" borderId="5" xfId="0" applyFont="1" applyFill="1" applyBorder="1"/>
    <xf numFmtId="0" fontId="0" fillId="8" borderId="6" xfId="0" applyFont="1" applyFill="1" applyBorder="1" applyAlignment="1">
      <alignment horizontal="center"/>
    </xf>
    <xf numFmtId="0" fontId="0" fillId="8" borderId="7" xfId="0" applyFont="1" applyFill="1" applyBorder="1"/>
    <xf numFmtId="0" fontId="0" fillId="8" borderId="8" xfId="0" applyFont="1" applyFill="1" applyBorder="1" applyAlignment="1">
      <alignment horizontal="center"/>
    </xf>
    <xf numFmtId="0" fontId="0" fillId="8" borderId="1" xfId="0" applyFont="1" applyFill="1" applyBorder="1"/>
    <xf numFmtId="0" fontId="0" fillId="5" borderId="3" xfId="0" applyFont="1" applyFill="1" applyBorder="1" applyAlignment="1">
      <alignment horizontal="center"/>
    </xf>
    <xf numFmtId="0" fontId="0" fillId="5" borderId="5" xfId="0" applyFont="1" applyFill="1" applyBorder="1"/>
    <xf numFmtId="0" fontId="0" fillId="5" borderId="6" xfId="0" applyFont="1" applyFill="1" applyBorder="1" applyAlignment="1">
      <alignment horizontal="center"/>
    </xf>
    <xf numFmtId="0" fontId="0" fillId="5" borderId="7" xfId="0" applyFont="1" applyFill="1" applyBorder="1"/>
    <xf numFmtId="0" fontId="0" fillId="5" borderId="8" xfId="0" applyFont="1" applyFill="1" applyBorder="1" applyAlignment="1">
      <alignment horizontal="center"/>
    </xf>
    <xf numFmtId="0" fontId="0" fillId="5" borderId="1" xfId="0" applyFont="1" applyFill="1" applyBorder="1"/>
    <xf numFmtId="0" fontId="0" fillId="4" borderId="3" xfId="0" applyFont="1" applyFill="1" applyBorder="1" applyAlignment="1">
      <alignment horizontal="center"/>
    </xf>
    <xf numFmtId="0" fontId="0" fillId="4" borderId="5" xfId="0" applyFont="1" applyFill="1" applyBorder="1"/>
    <xf numFmtId="0" fontId="0" fillId="4" borderId="6" xfId="0" applyFont="1" applyFill="1" applyBorder="1" applyAlignment="1">
      <alignment horizontal="center"/>
    </xf>
    <xf numFmtId="0" fontId="0" fillId="4" borderId="7" xfId="0" applyFont="1" applyFill="1" applyBorder="1"/>
    <xf numFmtId="0" fontId="0" fillId="4" borderId="8" xfId="0" applyFont="1" applyFill="1" applyBorder="1" applyAlignment="1">
      <alignment horizontal="center"/>
    </xf>
    <xf numFmtId="0" fontId="0" fillId="4" borderId="1" xfId="0" applyFont="1" applyFill="1" applyBorder="1"/>
    <xf numFmtId="0" fontId="0" fillId="6" borderId="3" xfId="0" applyFont="1" applyFill="1" applyBorder="1" applyAlignment="1">
      <alignment horizontal="center"/>
    </xf>
    <xf numFmtId="0" fontId="0" fillId="6" borderId="5" xfId="0" applyFont="1" applyFill="1" applyBorder="1"/>
    <xf numFmtId="0" fontId="0" fillId="6" borderId="6" xfId="0" applyFont="1" applyFill="1" applyBorder="1" applyAlignment="1">
      <alignment horizontal="center"/>
    </xf>
    <xf numFmtId="0" fontId="0" fillId="6" borderId="7" xfId="0" applyFont="1" applyFill="1" applyBorder="1"/>
    <xf numFmtId="0" fontId="0" fillId="6" borderId="8" xfId="0" applyFont="1" applyFill="1" applyBorder="1" applyAlignment="1">
      <alignment horizontal="center"/>
    </xf>
    <xf numFmtId="0" fontId="0" fillId="6" borderId="1" xfId="0" applyFont="1" applyFill="1" applyBorder="1"/>
    <xf numFmtId="0" fontId="0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0" fillId="7" borderId="5" xfId="0" applyFont="1" applyFill="1" applyBorder="1"/>
    <xf numFmtId="0" fontId="0" fillId="7" borderId="6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right"/>
    </xf>
    <xf numFmtId="0" fontId="0" fillId="7" borderId="7" xfId="0" applyFont="1" applyFill="1" applyBorder="1"/>
    <xf numFmtId="0" fontId="0" fillId="7" borderId="8" xfId="0" applyFont="1" applyFill="1" applyBorder="1" applyAlignment="1">
      <alignment horizontal="center"/>
    </xf>
    <xf numFmtId="0" fontId="0" fillId="7" borderId="1" xfId="0" applyFont="1" applyFill="1" applyBorder="1"/>
    <xf numFmtId="0" fontId="0" fillId="9" borderId="3" xfId="0" applyFont="1" applyFill="1" applyBorder="1" applyAlignment="1">
      <alignment horizontal="center"/>
    </xf>
    <xf numFmtId="0" fontId="0" fillId="9" borderId="5" xfId="0" applyFont="1" applyFill="1" applyBorder="1"/>
    <xf numFmtId="0" fontId="0" fillId="9" borderId="6" xfId="0" applyFont="1" applyFill="1" applyBorder="1" applyAlignment="1">
      <alignment horizontal="center"/>
    </xf>
    <xf numFmtId="0" fontId="0" fillId="9" borderId="7" xfId="0" applyFont="1" applyFill="1" applyBorder="1"/>
    <xf numFmtId="0" fontId="0" fillId="9" borderId="8" xfId="0" applyFont="1" applyFill="1" applyBorder="1" applyAlignment="1">
      <alignment horizontal="center"/>
    </xf>
    <xf numFmtId="0" fontId="0" fillId="9" borderId="1" xfId="0" applyFont="1" applyFill="1" applyBorder="1"/>
    <xf numFmtId="0" fontId="2" fillId="5" borderId="10" xfId="0" applyFont="1" applyFill="1" applyBorder="1" applyAlignment="1">
      <alignment horizontal="right"/>
    </xf>
    <xf numFmtId="0" fontId="0" fillId="0" borderId="0" xfId="0" applyFont="1" applyBorder="1"/>
  </cellXfs>
  <cellStyles count="2">
    <cellStyle name="Prozent" xfId="1" builtinId="5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21"/>
  <sheetViews>
    <sheetView tabSelected="1" workbookViewId="0">
      <selection activeCell="A23" sqref="A23"/>
    </sheetView>
  </sheetViews>
  <sheetFormatPr baseColWidth="10" defaultRowHeight="15"/>
  <cols>
    <col min="1" max="1" width="211" customWidth="1"/>
  </cols>
  <sheetData>
    <row r="1" spans="1:1" ht="21">
      <c r="A1" s="31" t="s">
        <v>196</v>
      </c>
    </row>
    <row r="2" spans="1:1" ht="21">
      <c r="A2" s="31"/>
    </row>
    <row r="3" spans="1:1" ht="21">
      <c r="A3" s="31" t="s">
        <v>192</v>
      </c>
    </row>
    <row r="4" spans="1:1" ht="21">
      <c r="A4" s="31" t="s">
        <v>193</v>
      </c>
    </row>
    <row r="5" spans="1:1" ht="21">
      <c r="A5" s="31" t="s">
        <v>197</v>
      </c>
    </row>
    <row r="6" spans="1:1" ht="21">
      <c r="A6" s="31"/>
    </row>
    <row r="7" spans="1:1" ht="21">
      <c r="A7" s="31" t="s">
        <v>198</v>
      </c>
    </row>
    <row r="8" spans="1:1" ht="21">
      <c r="A8" s="31" t="s">
        <v>199</v>
      </c>
    </row>
    <row r="9" spans="1:1" ht="21">
      <c r="A9" s="31" t="s">
        <v>194</v>
      </c>
    </row>
    <row r="10" spans="1:1" ht="21">
      <c r="A10" s="31"/>
    </row>
    <row r="11" spans="1:1" ht="21">
      <c r="A11" s="31" t="s">
        <v>195</v>
      </c>
    </row>
    <row r="12" spans="1:1" ht="21">
      <c r="A12" s="31"/>
    </row>
    <row r="13" spans="1:1" ht="21">
      <c r="A13" s="31"/>
    </row>
    <row r="14" spans="1:1" ht="21">
      <c r="A14" s="32"/>
    </row>
    <row r="20" spans="1:1" ht="15.75">
      <c r="A20" s="30" t="s">
        <v>200</v>
      </c>
    </row>
    <row r="21" spans="1:1" ht="15.75">
      <c r="A21" s="29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0"/>
  <sheetViews>
    <sheetView workbookViewId="0">
      <selection activeCell="G41" sqref="G41"/>
    </sheetView>
  </sheetViews>
  <sheetFormatPr baseColWidth="10" defaultRowHeight="15"/>
  <cols>
    <col min="1" max="1" width="7.85546875" style="34" customWidth="1"/>
    <col min="2" max="2" width="28.5703125" style="34" customWidth="1"/>
    <col min="3" max="3" width="8.5703125" style="34" customWidth="1"/>
    <col min="4" max="4" width="4.28515625" style="34" customWidth="1"/>
    <col min="5" max="5" width="7.85546875" style="34" customWidth="1"/>
    <col min="6" max="6" width="24.28515625" style="34" customWidth="1"/>
    <col min="7" max="7" width="8.5703125" style="34" customWidth="1"/>
    <col min="8" max="8" width="4.28515625" style="34" customWidth="1"/>
    <col min="9" max="9" width="7.85546875" style="34" customWidth="1"/>
    <col min="10" max="10" width="24.28515625" style="34" customWidth="1"/>
    <col min="11" max="11" width="8.5703125" style="34" customWidth="1"/>
    <col min="12" max="12" width="4.28515625" style="34" customWidth="1"/>
    <col min="13" max="13" width="7.85546875" style="34" customWidth="1"/>
    <col min="14" max="14" width="24.28515625" style="34" customWidth="1"/>
    <col min="15" max="15" width="8.5703125" style="34" customWidth="1"/>
    <col min="16" max="16384" width="11.42578125" style="34"/>
  </cols>
  <sheetData>
    <row r="1" spans="1:15">
      <c r="A1" s="1" t="s">
        <v>0</v>
      </c>
      <c r="B1" s="1" t="s">
        <v>1</v>
      </c>
      <c r="C1" s="1" t="s">
        <v>2</v>
      </c>
      <c r="E1" s="1" t="s">
        <v>0</v>
      </c>
      <c r="F1" s="1" t="s">
        <v>1</v>
      </c>
      <c r="G1" s="1" t="s">
        <v>2</v>
      </c>
      <c r="I1" s="1" t="s">
        <v>0</v>
      </c>
      <c r="J1" s="1" t="s">
        <v>1</v>
      </c>
      <c r="K1" s="1" t="s">
        <v>2</v>
      </c>
      <c r="M1" s="1" t="s">
        <v>0</v>
      </c>
      <c r="N1" s="1" t="s">
        <v>1</v>
      </c>
      <c r="O1" s="1" t="s">
        <v>2</v>
      </c>
    </row>
    <row r="2" spans="1:15">
      <c r="A2" s="1"/>
      <c r="B2" s="1"/>
      <c r="C2" s="1"/>
    </row>
    <row r="3" spans="1:15">
      <c r="A3" s="47"/>
      <c r="B3" s="13" t="s">
        <v>48</v>
      </c>
      <c r="C3" s="48">
        <f>A3*90</f>
        <v>0</v>
      </c>
      <c r="E3" s="47"/>
      <c r="F3" s="13" t="s">
        <v>65</v>
      </c>
      <c r="G3" s="48">
        <f>E3*90</f>
        <v>0</v>
      </c>
      <c r="I3" s="47"/>
      <c r="J3" s="13" t="s">
        <v>67</v>
      </c>
      <c r="K3" s="48">
        <f>I3*90</f>
        <v>0</v>
      </c>
      <c r="M3" s="47"/>
      <c r="N3" s="13" t="s">
        <v>69</v>
      </c>
      <c r="O3" s="48">
        <f>M3*90</f>
        <v>0</v>
      </c>
    </row>
    <row r="4" spans="1:15">
      <c r="A4" s="49"/>
      <c r="B4" s="2" t="s">
        <v>49</v>
      </c>
      <c r="C4" s="50">
        <f>A4*6</f>
        <v>0</v>
      </c>
      <c r="E4" s="49"/>
      <c r="F4" s="2" t="s">
        <v>49</v>
      </c>
      <c r="G4" s="50">
        <f>E4*6</f>
        <v>0</v>
      </c>
      <c r="I4" s="49"/>
      <c r="J4" s="2" t="s">
        <v>49</v>
      </c>
      <c r="K4" s="50">
        <f>I4*6</f>
        <v>0</v>
      </c>
      <c r="M4" s="49"/>
      <c r="N4" s="2" t="s">
        <v>49</v>
      </c>
      <c r="O4" s="50">
        <f>M4*6</f>
        <v>0</v>
      </c>
    </row>
    <row r="5" spans="1:15">
      <c r="A5" s="49"/>
      <c r="B5" s="2" t="s">
        <v>50</v>
      </c>
      <c r="C5" s="50">
        <f>A5*6</f>
        <v>0</v>
      </c>
      <c r="E5" s="49"/>
      <c r="F5" s="2" t="s">
        <v>50</v>
      </c>
      <c r="G5" s="50">
        <f>E5*6</f>
        <v>0</v>
      </c>
      <c r="I5" s="49"/>
      <c r="J5" s="2" t="s">
        <v>50</v>
      </c>
      <c r="K5" s="50">
        <f>I5*6</f>
        <v>0</v>
      </c>
      <c r="M5" s="49"/>
      <c r="N5" s="2" t="s">
        <v>50</v>
      </c>
      <c r="O5" s="50">
        <f>M5*6</f>
        <v>0</v>
      </c>
    </row>
    <row r="6" spans="1:15">
      <c r="A6" s="49"/>
      <c r="B6" s="2" t="s">
        <v>51</v>
      </c>
      <c r="C6" s="50">
        <f>A6*5</f>
        <v>0</v>
      </c>
      <c r="E6" s="49"/>
      <c r="F6" s="2" t="s">
        <v>51</v>
      </c>
      <c r="G6" s="50">
        <f>E6*5</f>
        <v>0</v>
      </c>
      <c r="I6" s="49"/>
      <c r="J6" s="2" t="s">
        <v>51</v>
      </c>
      <c r="K6" s="50">
        <f>I6*5</f>
        <v>0</v>
      </c>
      <c r="M6" s="49"/>
      <c r="N6" s="2" t="s">
        <v>51</v>
      </c>
      <c r="O6" s="50">
        <f>M6*5</f>
        <v>0</v>
      </c>
    </row>
    <row r="7" spans="1:15">
      <c r="A7" s="49"/>
      <c r="B7" s="2" t="s">
        <v>52</v>
      </c>
      <c r="C7" s="50">
        <f>A7*7</f>
        <v>0</v>
      </c>
      <c r="E7" s="49"/>
      <c r="F7" s="2" t="s">
        <v>52</v>
      </c>
      <c r="G7" s="50">
        <f>E7*7</f>
        <v>0</v>
      </c>
      <c r="I7" s="49"/>
      <c r="J7" s="2" t="s">
        <v>52</v>
      </c>
      <c r="K7" s="50">
        <f>I7*7</f>
        <v>0</v>
      </c>
      <c r="M7" s="49"/>
      <c r="N7" s="2" t="s">
        <v>52</v>
      </c>
      <c r="O7" s="50">
        <f>M7*7</f>
        <v>0</v>
      </c>
    </row>
    <row r="8" spans="1:15">
      <c r="A8" s="49"/>
      <c r="B8" s="2" t="s">
        <v>53</v>
      </c>
      <c r="C8" s="50">
        <f>A8*3</f>
        <v>0</v>
      </c>
      <c r="E8" s="49"/>
      <c r="F8" s="2" t="s">
        <v>53</v>
      </c>
      <c r="G8" s="50">
        <f>E8*3</f>
        <v>0</v>
      </c>
      <c r="I8" s="49"/>
      <c r="J8" s="2" t="s">
        <v>53</v>
      </c>
      <c r="K8" s="50">
        <f>I8*3</f>
        <v>0</v>
      </c>
      <c r="M8" s="49"/>
      <c r="N8" s="2" t="s">
        <v>53</v>
      </c>
      <c r="O8" s="50">
        <f>M8*3</f>
        <v>0</v>
      </c>
    </row>
    <row r="9" spans="1:15">
      <c r="A9" s="49"/>
      <c r="B9" s="2" t="s">
        <v>54</v>
      </c>
      <c r="C9" s="50">
        <f>A9*5</f>
        <v>0</v>
      </c>
      <c r="E9" s="49"/>
      <c r="F9" s="2" t="s">
        <v>54</v>
      </c>
      <c r="G9" s="50">
        <f>E9*5</f>
        <v>0</v>
      </c>
      <c r="I9" s="49"/>
      <c r="J9" s="2" t="s">
        <v>54</v>
      </c>
      <c r="K9" s="50">
        <f>I9*5</f>
        <v>0</v>
      </c>
      <c r="M9" s="49"/>
      <c r="N9" s="2" t="s">
        <v>54</v>
      </c>
      <c r="O9" s="50">
        <f>M9*5</f>
        <v>0</v>
      </c>
    </row>
    <row r="10" spans="1:15">
      <c r="A10" s="49"/>
      <c r="B10" s="2" t="s">
        <v>55</v>
      </c>
      <c r="C10" s="50">
        <f>A10*10</f>
        <v>0</v>
      </c>
      <c r="E10" s="49"/>
      <c r="F10" s="2" t="s">
        <v>55</v>
      </c>
      <c r="G10" s="50">
        <f>E10*10</f>
        <v>0</v>
      </c>
      <c r="I10" s="49"/>
      <c r="J10" s="2" t="s">
        <v>55</v>
      </c>
      <c r="K10" s="50">
        <f>I10*10</f>
        <v>0</v>
      </c>
      <c r="M10" s="49"/>
      <c r="N10" s="2" t="s">
        <v>55</v>
      </c>
      <c r="O10" s="50">
        <f>M10*10</f>
        <v>0</v>
      </c>
    </row>
    <row r="11" spans="1:15">
      <c r="A11" s="49"/>
      <c r="B11" s="7" t="s">
        <v>56</v>
      </c>
      <c r="C11" s="50">
        <f>A11*3</f>
        <v>0</v>
      </c>
      <c r="E11" s="49"/>
      <c r="F11" s="7" t="s">
        <v>56</v>
      </c>
      <c r="G11" s="50">
        <f>E11*3</f>
        <v>0</v>
      </c>
      <c r="I11" s="49"/>
      <c r="J11" s="7" t="s">
        <v>56</v>
      </c>
      <c r="K11" s="50">
        <f>I11*3</f>
        <v>0</v>
      </c>
      <c r="M11" s="49"/>
      <c r="N11" s="7" t="s">
        <v>56</v>
      </c>
      <c r="O11" s="50">
        <f>M11*3</f>
        <v>0</v>
      </c>
    </row>
    <row r="12" spans="1:15">
      <c r="A12" s="49"/>
      <c r="B12" s="2" t="s">
        <v>57</v>
      </c>
      <c r="C12" s="50">
        <f>A12*9</f>
        <v>0</v>
      </c>
      <c r="E12" s="49"/>
      <c r="F12" s="2" t="s">
        <v>57</v>
      </c>
      <c r="G12" s="50">
        <f>E12*9</f>
        <v>0</v>
      </c>
      <c r="I12" s="49"/>
      <c r="J12" s="2" t="s">
        <v>57</v>
      </c>
      <c r="K12" s="50">
        <f>I12*9</f>
        <v>0</v>
      </c>
      <c r="M12" s="49"/>
      <c r="N12" s="2" t="s">
        <v>57</v>
      </c>
      <c r="O12" s="50">
        <f>M12*9</f>
        <v>0</v>
      </c>
    </row>
    <row r="13" spans="1:15">
      <c r="A13" s="49"/>
      <c r="B13" s="7" t="s">
        <v>12</v>
      </c>
      <c r="C13" s="50">
        <f>A13*4</f>
        <v>0</v>
      </c>
      <c r="E13" s="49"/>
      <c r="F13" s="7" t="s">
        <v>12</v>
      </c>
      <c r="G13" s="50">
        <f>E13*4</f>
        <v>0</v>
      </c>
      <c r="I13" s="49"/>
      <c r="J13" s="7" t="s">
        <v>12</v>
      </c>
      <c r="K13" s="50">
        <f>I13*4</f>
        <v>0</v>
      </c>
      <c r="M13" s="49"/>
      <c r="N13" s="7" t="s">
        <v>12</v>
      </c>
      <c r="O13" s="50">
        <f>M13*4</f>
        <v>0</v>
      </c>
    </row>
    <row r="14" spans="1:15">
      <c r="A14" s="49"/>
      <c r="B14" s="18" t="s">
        <v>9</v>
      </c>
      <c r="C14" s="50">
        <f>A14*3</f>
        <v>0</v>
      </c>
      <c r="E14" s="49"/>
      <c r="F14" s="18" t="s">
        <v>9</v>
      </c>
      <c r="G14" s="50">
        <f>E14*3</f>
        <v>0</v>
      </c>
      <c r="I14" s="49"/>
      <c r="J14" s="18" t="s">
        <v>9</v>
      </c>
      <c r="K14" s="50">
        <f>I14*3</f>
        <v>0</v>
      </c>
      <c r="M14" s="49"/>
      <c r="N14" s="18" t="s">
        <v>9</v>
      </c>
      <c r="O14" s="50">
        <f>M14*3</f>
        <v>0</v>
      </c>
    </row>
    <row r="15" spans="1:15">
      <c r="A15" s="49"/>
      <c r="B15" s="2" t="s">
        <v>58</v>
      </c>
      <c r="C15" s="50">
        <f>A15*170</f>
        <v>0</v>
      </c>
      <c r="E15" s="49"/>
      <c r="F15" s="2" t="s">
        <v>58</v>
      </c>
      <c r="G15" s="50">
        <f>E15*170</f>
        <v>0</v>
      </c>
      <c r="I15" s="49"/>
      <c r="J15" s="2" t="s">
        <v>58</v>
      </c>
      <c r="K15" s="50">
        <f>I15*170</f>
        <v>0</v>
      </c>
      <c r="M15" s="49"/>
      <c r="N15" s="2" t="s">
        <v>58</v>
      </c>
      <c r="O15" s="50">
        <f>M15*170</f>
        <v>0</v>
      </c>
    </row>
    <row r="16" spans="1:15">
      <c r="A16" s="49"/>
      <c r="B16" s="2" t="s">
        <v>59</v>
      </c>
      <c r="C16" s="50">
        <f>A16*45</f>
        <v>0</v>
      </c>
      <c r="E16" s="49"/>
      <c r="F16" s="2" t="s">
        <v>59</v>
      </c>
      <c r="G16" s="50">
        <f>E16*45</f>
        <v>0</v>
      </c>
      <c r="I16" s="49"/>
      <c r="J16" s="2" t="s">
        <v>59</v>
      </c>
      <c r="K16" s="50">
        <f>I16*45</f>
        <v>0</v>
      </c>
      <c r="M16" s="49"/>
      <c r="N16" s="2" t="s">
        <v>59</v>
      </c>
      <c r="O16" s="50">
        <f>M16*45</f>
        <v>0</v>
      </c>
    </row>
    <row r="17" spans="1:15">
      <c r="A17" s="49"/>
      <c r="B17" s="7" t="s">
        <v>60</v>
      </c>
      <c r="C17" s="50">
        <f>A17*18</f>
        <v>0</v>
      </c>
      <c r="E17" s="49"/>
      <c r="F17" s="7" t="s">
        <v>60</v>
      </c>
      <c r="G17" s="50">
        <f>E17*18</f>
        <v>0</v>
      </c>
      <c r="I17" s="49"/>
      <c r="J17" s="7" t="s">
        <v>60</v>
      </c>
      <c r="K17" s="50">
        <f>I17*18</f>
        <v>0</v>
      </c>
      <c r="M17" s="49"/>
      <c r="N17" s="7" t="s">
        <v>60</v>
      </c>
      <c r="O17" s="50">
        <f>M17*18</f>
        <v>0</v>
      </c>
    </row>
    <row r="18" spans="1:15">
      <c r="A18" s="49"/>
      <c r="B18" s="18" t="s">
        <v>61</v>
      </c>
      <c r="C18" s="50">
        <f>A18*6</f>
        <v>0</v>
      </c>
      <c r="E18" s="49"/>
      <c r="F18" s="18" t="s">
        <v>61</v>
      </c>
      <c r="G18" s="50">
        <f>E18*6</f>
        <v>0</v>
      </c>
      <c r="I18" s="49"/>
      <c r="J18" s="18" t="s">
        <v>61</v>
      </c>
      <c r="K18" s="50">
        <f>I18*6</f>
        <v>0</v>
      </c>
      <c r="M18" s="49"/>
      <c r="N18" s="18" t="s">
        <v>61</v>
      </c>
      <c r="O18" s="50">
        <f>M18*6</f>
        <v>0</v>
      </c>
    </row>
    <row r="19" spans="1:15">
      <c r="A19" s="49"/>
      <c r="B19" s="2" t="s">
        <v>62</v>
      </c>
      <c r="C19" s="50"/>
      <c r="E19" s="49"/>
      <c r="F19" s="2" t="s">
        <v>62</v>
      </c>
      <c r="G19" s="50"/>
      <c r="I19" s="49"/>
      <c r="J19" s="2" t="s">
        <v>62</v>
      </c>
      <c r="K19" s="50"/>
      <c r="M19" s="49"/>
      <c r="N19" s="2" t="s">
        <v>62</v>
      </c>
      <c r="O19" s="50"/>
    </row>
    <row r="20" spans="1:15">
      <c r="A20" s="51"/>
      <c r="B20" s="52" t="s">
        <v>4</v>
      </c>
      <c r="C20" s="53">
        <f>SUM(C3:C19)</f>
        <v>0</v>
      </c>
      <c r="E20" s="51"/>
      <c r="F20" s="52" t="s">
        <v>4</v>
      </c>
      <c r="G20" s="53">
        <f>SUM(G3:G19)</f>
        <v>0</v>
      </c>
      <c r="I20" s="51"/>
      <c r="J20" s="52" t="s">
        <v>4</v>
      </c>
      <c r="K20" s="53">
        <f>SUM(K3:K19)</f>
        <v>0</v>
      </c>
      <c r="M20" s="51"/>
      <c r="N20" s="52" t="s">
        <v>4</v>
      </c>
      <c r="O20" s="53">
        <f>SUM(O3:O19)</f>
        <v>0</v>
      </c>
    </row>
    <row r="21" spans="1:15">
      <c r="A21" s="33"/>
      <c r="E21" s="33"/>
      <c r="I21" s="33"/>
      <c r="M21" s="33"/>
    </row>
    <row r="22" spans="1:15">
      <c r="A22" s="54"/>
      <c r="B22" s="14" t="s">
        <v>63</v>
      </c>
      <c r="C22" s="55">
        <f>A22*165</f>
        <v>0</v>
      </c>
      <c r="E22" s="54"/>
      <c r="F22" s="14" t="s">
        <v>66</v>
      </c>
      <c r="G22" s="55">
        <f>E22*165</f>
        <v>0</v>
      </c>
      <c r="I22" s="54"/>
      <c r="J22" s="14" t="s">
        <v>68</v>
      </c>
      <c r="K22" s="55">
        <f>I22*165</f>
        <v>0</v>
      </c>
      <c r="M22" s="54"/>
      <c r="N22" s="14" t="s">
        <v>70</v>
      </c>
      <c r="O22" s="55">
        <f>M22*165</f>
        <v>0</v>
      </c>
    </row>
    <row r="23" spans="1:15">
      <c r="A23" s="56"/>
      <c r="B23" s="19" t="s">
        <v>64</v>
      </c>
      <c r="C23" s="57">
        <f>A23*35</f>
        <v>0</v>
      </c>
      <c r="E23" s="56"/>
      <c r="F23" s="19" t="s">
        <v>64</v>
      </c>
      <c r="G23" s="57">
        <f>E23*35</f>
        <v>0</v>
      </c>
      <c r="I23" s="56"/>
      <c r="J23" s="19" t="s">
        <v>64</v>
      </c>
      <c r="K23" s="57">
        <f>I23*35</f>
        <v>0</v>
      </c>
      <c r="M23" s="56"/>
      <c r="N23" s="19" t="s">
        <v>64</v>
      </c>
      <c r="O23" s="57">
        <f>M23*35</f>
        <v>0</v>
      </c>
    </row>
    <row r="24" spans="1:15">
      <c r="A24" s="56"/>
      <c r="B24" s="3" t="s">
        <v>58</v>
      </c>
      <c r="C24" s="57">
        <f>A24*170</f>
        <v>0</v>
      </c>
      <c r="E24" s="56"/>
      <c r="F24" s="3" t="s">
        <v>58</v>
      </c>
      <c r="G24" s="57">
        <f>E24*170</f>
        <v>0</v>
      </c>
      <c r="I24" s="56"/>
      <c r="J24" s="3" t="s">
        <v>58</v>
      </c>
      <c r="K24" s="57">
        <f>I24*170</f>
        <v>0</v>
      </c>
      <c r="M24" s="56"/>
      <c r="N24" s="3" t="s">
        <v>58</v>
      </c>
      <c r="O24" s="57">
        <f>M24*170</f>
        <v>0</v>
      </c>
    </row>
    <row r="25" spans="1:15">
      <c r="A25" s="56"/>
      <c r="B25" s="3" t="s">
        <v>59</v>
      </c>
      <c r="C25" s="57">
        <f>A25*45</f>
        <v>0</v>
      </c>
      <c r="E25" s="56"/>
      <c r="F25" s="3" t="s">
        <v>59</v>
      </c>
      <c r="G25" s="57">
        <f>E25*45</f>
        <v>0</v>
      </c>
      <c r="I25" s="56"/>
      <c r="J25" s="3" t="s">
        <v>59</v>
      </c>
      <c r="K25" s="57">
        <f>I25*45</f>
        <v>0</v>
      </c>
      <c r="M25" s="56"/>
      <c r="N25" s="3" t="s">
        <v>59</v>
      </c>
      <c r="O25" s="57">
        <f>M25*45</f>
        <v>0</v>
      </c>
    </row>
    <row r="26" spans="1:15">
      <c r="A26" s="56"/>
      <c r="B26" s="9" t="s">
        <v>60</v>
      </c>
      <c r="C26" s="57">
        <f>A26*18</f>
        <v>0</v>
      </c>
      <c r="E26" s="56"/>
      <c r="F26" s="9" t="s">
        <v>60</v>
      </c>
      <c r="G26" s="57">
        <f>E26*18</f>
        <v>0</v>
      </c>
      <c r="I26" s="56"/>
      <c r="J26" s="9" t="s">
        <v>60</v>
      </c>
      <c r="K26" s="57">
        <f>I26*18</f>
        <v>0</v>
      </c>
      <c r="M26" s="56"/>
      <c r="N26" s="9" t="s">
        <v>60</v>
      </c>
      <c r="O26" s="57">
        <f>M26*18</f>
        <v>0</v>
      </c>
    </row>
    <row r="27" spans="1:15">
      <c r="A27" s="56"/>
      <c r="B27" s="19" t="s">
        <v>61</v>
      </c>
      <c r="C27" s="57">
        <f>A27*6</f>
        <v>0</v>
      </c>
      <c r="E27" s="56"/>
      <c r="F27" s="19" t="s">
        <v>61</v>
      </c>
      <c r="G27" s="57">
        <f>E27*6</f>
        <v>0</v>
      </c>
      <c r="I27" s="56"/>
      <c r="J27" s="19" t="s">
        <v>61</v>
      </c>
      <c r="K27" s="57">
        <f>I27*6</f>
        <v>0</v>
      </c>
      <c r="M27" s="56"/>
      <c r="N27" s="19" t="s">
        <v>61</v>
      </c>
      <c r="O27" s="57">
        <f>M27*6</f>
        <v>0</v>
      </c>
    </row>
    <row r="28" spans="1:15">
      <c r="A28" s="56"/>
      <c r="B28" s="3" t="s">
        <v>62</v>
      </c>
      <c r="C28" s="57"/>
      <c r="E28" s="56"/>
      <c r="F28" s="3" t="s">
        <v>62</v>
      </c>
      <c r="G28" s="57"/>
      <c r="I28" s="56"/>
      <c r="J28" s="3" t="s">
        <v>62</v>
      </c>
      <c r="K28" s="57"/>
      <c r="M28" s="56"/>
      <c r="N28" s="3" t="s">
        <v>62</v>
      </c>
      <c r="O28" s="57"/>
    </row>
    <row r="29" spans="1:15">
      <c r="A29" s="58"/>
      <c r="B29" s="59" t="s">
        <v>4</v>
      </c>
      <c r="C29" s="60">
        <f>SUM(C22:C28)</f>
        <v>0</v>
      </c>
      <c r="E29" s="58"/>
      <c r="F29" s="59" t="s">
        <v>4</v>
      </c>
      <c r="G29" s="60">
        <f>SUM(G22:G28)</f>
        <v>0</v>
      </c>
      <c r="I29" s="58"/>
      <c r="J29" s="59" t="s">
        <v>4</v>
      </c>
      <c r="K29" s="60">
        <f>SUM(K22:K28)</f>
        <v>0</v>
      </c>
      <c r="M29" s="58"/>
      <c r="N29" s="59" t="s">
        <v>4</v>
      </c>
      <c r="O29" s="60">
        <f>SUM(O22:O28)</f>
        <v>0</v>
      </c>
    </row>
    <row r="30" spans="1:15">
      <c r="A30" s="33"/>
    </row>
    <row r="31" spans="1:15" ht="15.75" thickBot="1">
      <c r="A31" s="33"/>
    </row>
    <row r="32" spans="1:15" ht="15.75" thickBot="1">
      <c r="A32" s="33"/>
      <c r="B32" s="1" t="s">
        <v>146</v>
      </c>
      <c r="O32" s="61">
        <f>C20+C29+G20+G29+K20+K29+O20+O29+C34+C36+C38+C40</f>
        <v>0</v>
      </c>
    </row>
    <row r="33" spans="1:3">
      <c r="A33" s="33"/>
      <c r="B33" s="1"/>
    </row>
    <row r="34" spans="1:3">
      <c r="A34" s="35"/>
      <c r="B34" s="36" t="s">
        <v>143</v>
      </c>
      <c r="C34" s="37">
        <f>A34*220</f>
        <v>0</v>
      </c>
    </row>
    <row r="35" spans="1:3">
      <c r="A35" s="33"/>
    </row>
    <row r="36" spans="1:3">
      <c r="A36" s="38"/>
      <c r="B36" s="39" t="s">
        <v>144</v>
      </c>
      <c r="C36" s="40">
        <f>A36*350</f>
        <v>0</v>
      </c>
    </row>
    <row r="37" spans="1:3">
      <c r="A37" s="33"/>
    </row>
    <row r="38" spans="1:3">
      <c r="A38" s="41"/>
      <c r="B38" s="42" t="s">
        <v>145</v>
      </c>
      <c r="C38" s="43">
        <f>A38*250</f>
        <v>0</v>
      </c>
    </row>
    <row r="39" spans="1:3">
      <c r="A39" s="33"/>
    </row>
    <row r="40" spans="1:3">
      <c r="A40" s="44"/>
      <c r="B40" s="45" t="s">
        <v>142</v>
      </c>
      <c r="C40" s="46">
        <f>A40*375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7"/>
  <sheetViews>
    <sheetView workbookViewId="0">
      <selection activeCell="F44" sqref="F44"/>
    </sheetView>
  </sheetViews>
  <sheetFormatPr baseColWidth="10" defaultRowHeight="15"/>
  <cols>
    <col min="1" max="1" width="7.85546875" style="34" customWidth="1"/>
    <col min="2" max="2" width="28.5703125" style="34" customWidth="1"/>
    <col min="3" max="3" width="8.5703125" style="34" customWidth="1"/>
    <col min="4" max="4" width="4.28515625" style="34" customWidth="1"/>
    <col min="5" max="5" width="7.85546875" style="34" customWidth="1"/>
    <col min="6" max="6" width="24.28515625" style="34" customWidth="1"/>
    <col min="7" max="7" width="8.5703125" style="34" customWidth="1"/>
    <col min="8" max="8" width="4.28515625" style="34" customWidth="1"/>
    <col min="9" max="9" width="7.85546875" style="34" customWidth="1"/>
    <col min="10" max="10" width="24.28515625" style="34" customWidth="1"/>
    <col min="11" max="11" width="8.5703125" style="34" customWidth="1"/>
    <col min="12" max="12" width="4.28515625" style="34" customWidth="1"/>
    <col min="13" max="13" width="7.85546875" style="34" customWidth="1"/>
    <col min="14" max="14" width="24.28515625" style="34" customWidth="1"/>
    <col min="15" max="15" width="8.5703125" style="34" customWidth="1"/>
    <col min="16" max="16384" width="11.42578125" style="34"/>
  </cols>
  <sheetData>
    <row r="1" spans="1:15">
      <c r="A1" s="1" t="s">
        <v>0</v>
      </c>
      <c r="B1" s="1" t="s">
        <v>1</v>
      </c>
      <c r="C1" s="1" t="s">
        <v>2</v>
      </c>
      <c r="E1" s="1" t="s">
        <v>0</v>
      </c>
      <c r="F1" s="1" t="s">
        <v>1</v>
      </c>
      <c r="G1" s="1" t="s">
        <v>2</v>
      </c>
      <c r="I1" s="1" t="s">
        <v>0</v>
      </c>
      <c r="J1" s="1" t="s">
        <v>1</v>
      </c>
      <c r="K1" s="1" t="s">
        <v>2</v>
      </c>
      <c r="M1" s="1" t="s">
        <v>0</v>
      </c>
      <c r="N1" s="1" t="s">
        <v>1</v>
      </c>
      <c r="O1" s="1" t="s">
        <v>2</v>
      </c>
    </row>
    <row r="2" spans="1:15">
      <c r="A2" s="1"/>
      <c r="B2" s="1"/>
      <c r="C2" s="1"/>
    </row>
    <row r="3" spans="1:15">
      <c r="A3" s="47"/>
      <c r="B3" s="13" t="s">
        <v>75</v>
      </c>
      <c r="C3" s="48">
        <f>A3*50</f>
        <v>0</v>
      </c>
      <c r="E3" s="47"/>
      <c r="F3" s="13" t="s">
        <v>77</v>
      </c>
      <c r="G3" s="48">
        <f>E3*50</f>
        <v>0</v>
      </c>
      <c r="I3" s="47"/>
      <c r="J3" s="13" t="s">
        <v>79</v>
      </c>
      <c r="K3" s="48">
        <f>I3*50</f>
        <v>0</v>
      </c>
      <c r="M3" s="47"/>
      <c r="N3" s="13" t="s">
        <v>81</v>
      </c>
      <c r="O3" s="48">
        <f>M3*50</f>
        <v>0</v>
      </c>
    </row>
    <row r="4" spans="1:15">
      <c r="A4" s="49"/>
      <c r="B4" s="20" t="s">
        <v>76</v>
      </c>
      <c r="C4" s="50">
        <f>A4*25</f>
        <v>0</v>
      </c>
      <c r="E4" s="49"/>
      <c r="F4" s="20" t="s">
        <v>76</v>
      </c>
      <c r="G4" s="50">
        <f>E4*25</f>
        <v>0</v>
      </c>
      <c r="I4" s="49"/>
      <c r="J4" s="20" t="s">
        <v>76</v>
      </c>
      <c r="K4" s="50">
        <f>I4*25</f>
        <v>0</v>
      </c>
      <c r="M4" s="49"/>
      <c r="N4" s="20" t="s">
        <v>76</v>
      </c>
      <c r="O4" s="50">
        <f>M4*25</f>
        <v>0</v>
      </c>
    </row>
    <row r="5" spans="1:15">
      <c r="A5" s="49"/>
      <c r="B5" s="2" t="s">
        <v>49</v>
      </c>
      <c r="C5" s="50">
        <f>A5*6</f>
        <v>0</v>
      </c>
      <c r="E5" s="49"/>
      <c r="F5" s="2" t="s">
        <v>49</v>
      </c>
      <c r="G5" s="50">
        <f>E5*6</f>
        <v>0</v>
      </c>
      <c r="I5" s="49"/>
      <c r="J5" s="2" t="s">
        <v>49</v>
      </c>
      <c r="K5" s="50">
        <f>I5*6</f>
        <v>0</v>
      </c>
      <c r="M5" s="49"/>
      <c r="N5" s="2" t="s">
        <v>49</v>
      </c>
      <c r="O5" s="50">
        <f>M5*6</f>
        <v>0</v>
      </c>
    </row>
    <row r="6" spans="1:15">
      <c r="A6" s="49"/>
      <c r="B6" s="2" t="s">
        <v>50</v>
      </c>
      <c r="C6" s="50">
        <f>A6*4</f>
        <v>0</v>
      </c>
      <c r="E6" s="49"/>
      <c r="F6" s="2" t="s">
        <v>50</v>
      </c>
      <c r="G6" s="50">
        <f>E6*4</f>
        <v>0</v>
      </c>
      <c r="I6" s="49"/>
      <c r="J6" s="2" t="s">
        <v>50</v>
      </c>
      <c r="K6" s="50">
        <f>I6*4</f>
        <v>0</v>
      </c>
      <c r="M6" s="49"/>
      <c r="N6" s="2" t="s">
        <v>50</v>
      </c>
      <c r="O6" s="50">
        <f>M6*4</f>
        <v>0</v>
      </c>
    </row>
    <row r="7" spans="1:15">
      <c r="A7" s="49"/>
      <c r="B7" s="2" t="s">
        <v>51</v>
      </c>
      <c r="C7" s="50">
        <f>A7*5</f>
        <v>0</v>
      </c>
      <c r="E7" s="49"/>
      <c r="F7" s="2" t="s">
        <v>51</v>
      </c>
      <c r="G7" s="50">
        <f>E7*5</f>
        <v>0</v>
      </c>
      <c r="I7" s="49"/>
      <c r="J7" s="2" t="s">
        <v>51</v>
      </c>
      <c r="K7" s="50">
        <f>I7*5</f>
        <v>0</v>
      </c>
      <c r="M7" s="49"/>
      <c r="N7" s="2" t="s">
        <v>51</v>
      </c>
      <c r="O7" s="50">
        <f>M7*5</f>
        <v>0</v>
      </c>
    </row>
    <row r="8" spans="1:15">
      <c r="A8" s="49"/>
      <c r="B8" s="2" t="s">
        <v>52</v>
      </c>
      <c r="C8" s="50">
        <f>A8*4</f>
        <v>0</v>
      </c>
      <c r="E8" s="49"/>
      <c r="F8" s="2" t="s">
        <v>52</v>
      </c>
      <c r="G8" s="50">
        <f>E8*4</f>
        <v>0</v>
      </c>
      <c r="I8" s="49"/>
      <c r="J8" s="2" t="s">
        <v>52</v>
      </c>
      <c r="K8" s="50">
        <f>I8*4</f>
        <v>0</v>
      </c>
      <c r="M8" s="49"/>
      <c r="N8" s="2" t="s">
        <v>52</v>
      </c>
      <c r="O8" s="50">
        <f>M8*4</f>
        <v>0</v>
      </c>
    </row>
    <row r="9" spans="1:15">
      <c r="A9" s="49"/>
      <c r="B9" s="2" t="s">
        <v>53</v>
      </c>
      <c r="C9" s="50">
        <f>A9*2</f>
        <v>0</v>
      </c>
      <c r="E9" s="49"/>
      <c r="F9" s="2" t="s">
        <v>53</v>
      </c>
      <c r="G9" s="50">
        <f>E9*2</f>
        <v>0</v>
      </c>
      <c r="I9" s="49"/>
      <c r="J9" s="2" t="s">
        <v>53</v>
      </c>
      <c r="K9" s="50">
        <f>I9*2</f>
        <v>0</v>
      </c>
      <c r="M9" s="49"/>
      <c r="N9" s="2" t="s">
        <v>53</v>
      </c>
      <c r="O9" s="50">
        <f>M9*2</f>
        <v>0</v>
      </c>
    </row>
    <row r="10" spans="1:15">
      <c r="A10" s="49"/>
      <c r="B10" s="2" t="s">
        <v>54</v>
      </c>
      <c r="C10" s="50">
        <f>A10*5</f>
        <v>0</v>
      </c>
      <c r="E10" s="49"/>
      <c r="F10" s="2" t="s">
        <v>54</v>
      </c>
      <c r="G10" s="50">
        <f>E10*5</f>
        <v>0</v>
      </c>
      <c r="I10" s="49"/>
      <c r="J10" s="2" t="s">
        <v>54</v>
      </c>
      <c r="K10" s="50">
        <f>I10*5</f>
        <v>0</v>
      </c>
      <c r="M10" s="49"/>
      <c r="N10" s="2" t="s">
        <v>54</v>
      </c>
      <c r="O10" s="50">
        <f>M10*5</f>
        <v>0</v>
      </c>
    </row>
    <row r="11" spans="1:15">
      <c r="A11" s="49"/>
      <c r="B11" s="2" t="s">
        <v>55</v>
      </c>
      <c r="C11" s="50">
        <f>A11*10</f>
        <v>0</v>
      </c>
      <c r="E11" s="49"/>
      <c r="F11" s="2" t="s">
        <v>55</v>
      </c>
      <c r="G11" s="50">
        <f>E11*10</f>
        <v>0</v>
      </c>
      <c r="I11" s="49"/>
      <c r="J11" s="2" t="s">
        <v>55</v>
      </c>
      <c r="K11" s="50">
        <f>I11*10</f>
        <v>0</v>
      </c>
      <c r="M11" s="49"/>
      <c r="N11" s="2" t="s">
        <v>55</v>
      </c>
      <c r="O11" s="50">
        <f>M11*10</f>
        <v>0</v>
      </c>
    </row>
    <row r="12" spans="1:15">
      <c r="A12" s="49"/>
      <c r="B12" s="2" t="s">
        <v>56</v>
      </c>
      <c r="C12" s="50">
        <f>A12*2</f>
        <v>0</v>
      </c>
      <c r="E12" s="49"/>
      <c r="F12" s="2" t="s">
        <v>56</v>
      </c>
      <c r="G12" s="50">
        <f>E12*2</f>
        <v>0</v>
      </c>
      <c r="I12" s="49"/>
      <c r="J12" s="2" t="s">
        <v>56</v>
      </c>
      <c r="K12" s="50">
        <f>I12*2</f>
        <v>0</v>
      </c>
      <c r="M12" s="49"/>
      <c r="N12" s="2" t="s">
        <v>56</v>
      </c>
      <c r="O12" s="50">
        <f>M12*2</f>
        <v>0</v>
      </c>
    </row>
    <row r="13" spans="1:15">
      <c r="A13" s="49"/>
      <c r="B13" s="2" t="s">
        <v>74</v>
      </c>
      <c r="C13" s="50">
        <f>A13*3</f>
        <v>0</v>
      </c>
      <c r="E13" s="49"/>
      <c r="F13" s="2" t="s">
        <v>74</v>
      </c>
      <c r="G13" s="50">
        <f>E13*3</f>
        <v>0</v>
      </c>
      <c r="I13" s="49"/>
      <c r="J13" s="2" t="s">
        <v>74</v>
      </c>
      <c r="K13" s="50">
        <f>I13*3</f>
        <v>0</v>
      </c>
      <c r="M13" s="49"/>
      <c r="N13" s="2" t="s">
        <v>74</v>
      </c>
      <c r="O13" s="50">
        <f>M13*3</f>
        <v>0</v>
      </c>
    </row>
    <row r="14" spans="1:15">
      <c r="A14" s="49"/>
      <c r="B14" s="7" t="s">
        <v>73</v>
      </c>
      <c r="C14" s="50">
        <f>A14*6</f>
        <v>0</v>
      </c>
      <c r="E14" s="49"/>
      <c r="F14" s="7" t="s">
        <v>73</v>
      </c>
      <c r="G14" s="50">
        <f>E14*6</f>
        <v>0</v>
      </c>
      <c r="I14" s="49"/>
      <c r="J14" s="7" t="s">
        <v>73</v>
      </c>
      <c r="K14" s="50">
        <f>I14*6</f>
        <v>0</v>
      </c>
      <c r="M14" s="49"/>
      <c r="N14" s="7" t="s">
        <v>73</v>
      </c>
      <c r="O14" s="50">
        <f>M14*6</f>
        <v>0</v>
      </c>
    </row>
    <row r="15" spans="1:15">
      <c r="A15" s="49"/>
      <c r="B15" s="2" t="s">
        <v>57</v>
      </c>
      <c r="C15" s="50">
        <f>A15*6</f>
        <v>0</v>
      </c>
      <c r="E15" s="49"/>
      <c r="F15" s="2" t="s">
        <v>57</v>
      </c>
      <c r="G15" s="50">
        <f>E15*6</f>
        <v>0</v>
      </c>
      <c r="I15" s="49"/>
      <c r="J15" s="2" t="s">
        <v>57</v>
      </c>
      <c r="K15" s="50">
        <f>I15*6</f>
        <v>0</v>
      </c>
      <c r="M15" s="49"/>
      <c r="N15" s="2" t="s">
        <v>57</v>
      </c>
      <c r="O15" s="50">
        <f>M15*6</f>
        <v>0</v>
      </c>
    </row>
    <row r="16" spans="1:15">
      <c r="A16" s="49"/>
      <c r="B16" s="7" t="s">
        <v>12</v>
      </c>
      <c r="C16" s="50">
        <f>A16*2</f>
        <v>0</v>
      </c>
      <c r="E16" s="49"/>
      <c r="F16" s="7" t="s">
        <v>12</v>
      </c>
      <c r="G16" s="50">
        <f>E16*2</f>
        <v>0</v>
      </c>
      <c r="I16" s="49"/>
      <c r="J16" s="7" t="s">
        <v>12</v>
      </c>
      <c r="K16" s="50">
        <f>I16*2</f>
        <v>0</v>
      </c>
      <c r="M16" s="49"/>
      <c r="N16" s="7" t="s">
        <v>12</v>
      </c>
      <c r="O16" s="50">
        <f>M16*2</f>
        <v>0</v>
      </c>
    </row>
    <row r="17" spans="1:15">
      <c r="A17" s="49"/>
      <c r="B17" s="18" t="s">
        <v>9</v>
      </c>
      <c r="C17" s="50">
        <f>A17*2</f>
        <v>0</v>
      </c>
      <c r="E17" s="49"/>
      <c r="F17" s="18" t="s">
        <v>9</v>
      </c>
      <c r="G17" s="50">
        <f>E17*2</f>
        <v>0</v>
      </c>
      <c r="I17" s="49"/>
      <c r="J17" s="18" t="s">
        <v>9</v>
      </c>
      <c r="K17" s="50">
        <f>I17*2</f>
        <v>0</v>
      </c>
      <c r="M17" s="49"/>
      <c r="N17" s="18" t="s">
        <v>9</v>
      </c>
      <c r="O17" s="50">
        <f>M17*2</f>
        <v>0</v>
      </c>
    </row>
    <row r="18" spans="1:15">
      <c r="A18" s="49"/>
      <c r="B18" s="2" t="s">
        <v>59</v>
      </c>
      <c r="C18" s="50">
        <f>A18*45</f>
        <v>0</v>
      </c>
      <c r="E18" s="49"/>
      <c r="F18" s="2" t="s">
        <v>59</v>
      </c>
      <c r="G18" s="50">
        <f>E18*45</f>
        <v>0</v>
      </c>
      <c r="I18" s="49"/>
      <c r="J18" s="2" t="s">
        <v>59</v>
      </c>
      <c r="K18" s="50">
        <f>I18*45</f>
        <v>0</v>
      </c>
      <c r="M18" s="49"/>
      <c r="N18" s="2" t="s">
        <v>59</v>
      </c>
      <c r="O18" s="50">
        <f>M18*45</f>
        <v>0</v>
      </c>
    </row>
    <row r="19" spans="1:15">
      <c r="A19" s="49"/>
      <c r="B19" s="7" t="s">
        <v>60</v>
      </c>
      <c r="C19" s="50">
        <f>A19*12</f>
        <v>0</v>
      </c>
      <c r="E19" s="49"/>
      <c r="F19" s="7" t="s">
        <v>60</v>
      </c>
      <c r="G19" s="50">
        <f>E19*12</f>
        <v>0</v>
      </c>
      <c r="I19" s="49"/>
      <c r="J19" s="7" t="s">
        <v>60</v>
      </c>
      <c r="K19" s="50">
        <f>I19*12</f>
        <v>0</v>
      </c>
      <c r="M19" s="49"/>
      <c r="N19" s="7" t="s">
        <v>60</v>
      </c>
      <c r="O19" s="50">
        <f>M19*12</f>
        <v>0</v>
      </c>
    </row>
    <row r="20" spans="1:15">
      <c r="A20" s="49"/>
      <c r="B20" s="18" t="s">
        <v>61</v>
      </c>
      <c r="C20" s="50">
        <f>A20*4</f>
        <v>0</v>
      </c>
      <c r="E20" s="49"/>
      <c r="F20" s="18" t="s">
        <v>61</v>
      </c>
      <c r="G20" s="50">
        <f>E20*4</f>
        <v>0</v>
      </c>
      <c r="I20" s="49"/>
      <c r="J20" s="18" t="s">
        <v>61</v>
      </c>
      <c r="K20" s="50">
        <f>I20*4</f>
        <v>0</v>
      </c>
      <c r="M20" s="49"/>
      <c r="N20" s="18" t="s">
        <v>61</v>
      </c>
      <c r="O20" s="50">
        <f>M20*4</f>
        <v>0</v>
      </c>
    </row>
    <row r="21" spans="1:15">
      <c r="A21" s="49"/>
      <c r="B21" s="2" t="s">
        <v>62</v>
      </c>
      <c r="C21" s="50"/>
      <c r="E21" s="49"/>
      <c r="F21" s="2" t="s">
        <v>62</v>
      </c>
      <c r="G21" s="50"/>
      <c r="I21" s="49"/>
      <c r="J21" s="2" t="s">
        <v>62</v>
      </c>
      <c r="K21" s="50"/>
      <c r="M21" s="49"/>
      <c r="N21" s="2" t="s">
        <v>62</v>
      </c>
      <c r="O21" s="50"/>
    </row>
    <row r="22" spans="1:15">
      <c r="A22" s="51"/>
      <c r="B22" s="52" t="s">
        <v>4</v>
      </c>
      <c r="C22" s="53">
        <f>SUM(C3:C21)</f>
        <v>0</v>
      </c>
      <c r="E22" s="51"/>
      <c r="F22" s="52" t="s">
        <v>4</v>
      </c>
      <c r="G22" s="53">
        <f>SUM(G3:G21)</f>
        <v>0</v>
      </c>
      <c r="I22" s="51"/>
      <c r="J22" s="52" t="s">
        <v>4</v>
      </c>
      <c r="K22" s="53">
        <f>SUM(K3:K21)</f>
        <v>0</v>
      </c>
      <c r="M22" s="51"/>
      <c r="N22" s="52" t="s">
        <v>4</v>
      </c>
      <c r="O22" s="53">
        <f>SUM(O3:O21)</f>
        <v>0</v>
      </c>
    </row>
    <row r="23" spans="1:15">
      <c r="A23" s="33"/>
      <c r="E23" s="33"/>
      <c r="I23" s="33"/>
      <c r="M23" s="33"/>
    </row>
    <row r="24" spans="1:15">
      <c r="A24" s="54"/>
      <c r="B24" s="14" t="s">
        <v>71</v>
      </c>
      <c r="C24" s="55">
        <f>A24*65</f>
        <v>0</v>
      </c>
      <c r="E24" s="54"/>
      <c r="F24" s="14" t="s">
        <v>78</v>
      </c>
      <c r="G24" s="55">
        <f>E24*65</f>
        <v>0</v>
      </c>
      <c r="I24" s="54"/>
      <c r="J24" s="14" t="s">
        <v>80</v>
      </c>
      <c r="K24" s="55">
        <f>I24*65</f>
        <v>0</v>
      </c>
      <c r="M24" s="54"/>
      <c r="N24" s="14" t="s">
        <v>82</v>
      </c>
      <c r="O24" s="55">
        <f>M24*65</f>
        <v>0</v>
      </c>
    </row>
    <row r="25" spans="1:15">
      <c r="A25" s="56"/>
      <c r="B25" s="19" t="s">
        <v>72</v>
      </c>
      <c r="C25" s="57">
        <f>A25*35</f>
        <v>0</v>
      </c>
      <c r="E25" s="56"/>
      <c r="F25" s="19" t="s">
        <v>72</v>
      </c>
      <c r="G25" s="57">
        <f>E25*35</f>
        <v>0</v>
      </c>
      <c r="I25" s="56"/>
      <c r="J25" s="19" t="s">
        <v>72</v>
      </c>
      <c r="K25" s="57">
        <f>I25*35</f>
        <v>0</v>
      </c>
      <c r="M25" s="56"/>
      <c r="N25" s="19" t="s">
        <v>72</v>
      </c>
      <c r="O25" s="57">
        <f>M25*35</f>
        <v>0</v>
      </c>
    </row>
    <row r="26" spans="1:15">
      <c r="A26" s="56"/>
      <c r="B26" s="3" t="s">
        <v>59</v>
      </c>
      <c r="C26" s="57">
        <f>A26*45</f>
        <v>0</v>
      </c>
      <c r="E26" s="56"/>
      <c r="F26" s="3" t="s">
        <v>59</v>
      </c>
      <c r="G26" s="57">
        <f>E26*45</f>
        <v>0</v>
      </c>
      <c r="I26" s="56"/>
      <c r="J26" s="3" t="s">
        <v>59</v>
      </c>
      <c r="K26" s="57">
        <f>I26*45</f>
        <v>0</v>
      </c>
      <c r="M26" s="56"/>
      <c r="N26" s="3" t="s">
        <v>59</v>
      </c>
      <c r="O26" s="57">
        <f>M26*45</f>
        <v>0</v>
      </c>
    </row>
    <row r="27" spans="1:15">
      <c r="A27" s="56"/>
      <c r="B27" s="9" t="s">
        <v>60</v>
      </c>
      <c r="C27" s="57">
        <f>A27*12</f>
        <v>0</v>
      </c>
      <c r="E27" s="56"/>
      <c r="F27" s="9" t="s">
        <v>60</v>
      </c>
      <c r="G27" s="57">
        <f>E27*12</f>
        <v>0</v>
      </c>
      <c r="I27" s="56"/>
      <c r="J27" s="9" t="s">
        <v>60</v>
      </c>
      <c r="K27" s="57">
        <f>I27*12</f>
        <v>0</v>
      </c>
      <c r="M27" s="56"/>
      <c r="N27" s="9" t="s">
        <v>60</v>
      </c>
      <c r="O27" s="57">
        <f>M27*12</f>
        <v>0</v>
      </c>
    </row>
    <row r="28" spans="1:15">
      <c r="A28" s="56"/>
      <c r="B28" s="19" t="s">
        <v>61</v>
      </c>
      <c r="C28" s="57">
        <f>A28*4</f>
        <v>0</v>
      </c>
      <c r="E28" s="56"/>
      <c r="F28" s="19" t="s">
        <v>61</v>
      </c>
      <c r="G28" s="57">
        <f>E28*4</f>
        <v>0</v>
      </c>
      <c r="I28" s="56"/>
      <c r="J28" s="19" t="s">
        <v>61</v>
      </c>
      <c r="K28" s="57">
        <f>I28*4</f>
        <v>0</v>
      </c>
      <c r="M28" s="56"/>
      <c r="N28" s="19" t="s">
        <v>61</v>
      </c>
      <c r="O28" s="57">
        <f>M28*4</f>
        <v>0</v>
      </c>
    </row>
    <row r="29" spans="1:15">
      <c r="A29" s="56"/>
      <c r="B29" s="3" t="s">
        <v>62</v>
      </c>
      <c r="C29" s="57"/>
      <c r="E29" s="56"/>
      <c r="F29" s="3" t="s">
        <v>62</v>
      </c>
      <c r="G29" s="57"/>
      <c r="I29" s="56"/>
      <c r="J29" s="3" t="s">
        <v>62</v>
      </c>
      <c r="K29" s="57"/>
      <c r="M29" s="56"/>
      <c r="N29" s="3" t="s">
        <v>62</v>
      </c>
      <c r="O29" s="57"/>
    </row>
    <row r="30" spans="1:15">
      <c r="A30" s="58"/>
      <c r="B30" s="59" t="s">
        <v>4</v>
      </c>
      <c r="C30" s="60">
        <f>SUM(C24:C29)</f>
        <v>0</v>
      </c>
      <c r="E30" s="58"/>
      <c r="F30" s="59" t="s">
        <v>4</v>
      </c>
      <c r="G30" s="60">
        <f>SUM(G24:G29)</f>
        <v>0</v>
      </c>
      <c r="I30" s="58"/>
      <c r="J30" s="59" t="s">
        <v>4</v>
      </c>
      <c r="K30" s="60">
        <f>SUM(K24:K29)</f>
        <v>0</v>
      </c>
      <c r="M30" s="58"/>
      <c r="N30" s="59" t="s">
        <v>4</v>
      </c>
      <c r="O30" s="60">
        <f>SUM(O24:O29)</f>
        <v>0</v>
      </c>
    </row>
    <row r="31" spans="1:15">
      <c r="A31" s="33"/>
    </row>
    <row r="32" spans="1:15" ht="15.75" thickBot="1">
      <c r="A32" s="33"/>
    </row>
    <row r="33" spans="1:15" ht="15.75" thickBot="1">
      <c r="A33" s="33"/>
      <c r="B33" s="1" t="s">
        <v>185</v>
      </c>
      <c r="O33" s="61">
        <f>C22+C30+G22+G30+K22+K30+O22+O30+C35+C37+C39+C41+C43+C45+C47</f>
        <v>0</v>
      </c>
    </row>
    <row r="34" spans="1:15">
      <c r="A34" s="33"/>
      <c r="B34" s="1"/>
    </row>
    <row r="35" spans="1:15">
      <c r="A35" s="35"/>
      <c r="B35" s="36" t="s">
        <v>148</v>
      </c>
      <c r="C35" s="37">
        <f>A35*440</f>
        <v>0</v>
      </c>
    </row>
    <row r="36" spans="1:15">
      <c r="A36" s="33"/>
    </row>
    <row r="37" spans="1:15">
      <c r="A37" s="38"/>
      <c r="B37" s="39" t="s">
        <v>150</v>
      </c>
      <c r="C37" s="40">
        <f>A37*265</f>
        <v>0</v>
      </c>
    </row>
    <row r="38" spans="1:15">
      <c r="A38" s="33"/>
    </row>
    <row r="39" spans="1:15">
      <c r="A39" s="41"/>
      <c r="B39" s="42" t="s">
        <v>149</v>
      </c>
      <c r="C39" s="43">
        <f>A39*265</f>
        <v>0</v>
      </c>
    </row>
    <row r="40" spans="1:15">
      <c r="A40" s="33"/>
    </row>
    <row r="41" spans="1:15">
      <c r="A41" s="44"/>
      <c r="B41" s="45" t="s">
        <v>152</v>
      </c>
      <c r="C41" s="46">
        <f>A41*440</f>
        <v>0</v>
      </c>
    </row>
    <row r="42" spans="1:15">
      <c r="A42" s="33"/>
    </row>
    <row r="43" spans="1:15">
      <c r="A43" s="62"/>
      <c r="B43" s="63" t="s">
        <v>153</v>
      </c>
      <c r="C43" s="64">
        <f>A43*230</f>
        <v>0</v>
      </c>
    </row>
    <row r="44" spans="1:15">
      <c r="A44" s="33"/>
    </row>
    <row r="45" spans="1:15">
      <c r="A45" s="65"/>
      <c r="B45" s="66" t="s">
        <v>147</v>
      </c>
      <c r="C45" s="67">
        <f>A45*185</f>
        <v>0</v>
      </c>
    </row>
    <row r="46" spans="1:15">
      <c r="A46" s="33"/>
    </row>
    <row r="47" spans="1:15">
      <c r="A47" s="68"/>
      <c r="B47" s="69" t="s">
        <v>151</v>
      </c>
      <c r="C47" s="70">
        <f>A47*300</f>
        <v>0</v>
      </c>
    </row>
  </sheetData>
  <pageMargins left="0.7" right="0.7" top="0.78740157499999996" bottom="0.78740157499999996" header="0.3" footer="0.3"/>
  <pageSetup paperSize="9" orientation="portrait" horizontalDpi="0" verticalDpi="0" r:id="rId1"/>
  <ignoredErrors>
    <ignoredError sqref="C7 G7 K7 O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S43"/>
  <sheetViews>
    <sheetView workbookViewId="0">
      <selection activeCell="C44" sqref="C44"/>
    </sheetView>
  </sheetViews>
  <sheetFormatPr baseColWidth="10" defaultRowHeight="15"/>
  <cols>
    <col min="1" max="1" width="7.85546875" style="34" customWidth="1"/>
    <col min="2" max="2" width="28.5703125" style="34" customWidth="1"/>
    <col min="3" max="3" width="8.5703125" style="34" customWidth="1"/>
    <col min="4" max="4" width="4.28515625" style="34" customWidth="1"/>
    <col min="5" max="5" width="7.85546875" style="34" customWidth="1"/>
    <col min="6" max="6" width="24.28515625" style="34" customWidth="1"/>
    <col min="7" max="7" width="8.5703125" style="34" customWidth="1"/>
    <col min="8" max="8" width="4.28515625" style="34" customWidth="1"/>
    <col min="9" max="9" width="7.85546875" style="34" customWidth="1"/>
    <col min="10" max="10" width="24.28515625" style="34" customWidth="1"/>
    <col min="11" max="11" width="8.5703125" style="34" customWidth="1"/>
    <col min="12" max="12" width="4.28515625" style="34" customWidth="1"/>
    <col min="13" max="13" width="7.85546875" style="34" customWidth="1"/>
    <col min="14" max="14" width="24.28515625" style="34" customWidth="1"/>
    <col min="15" max="15" width="8.5703125" style="34" customWidth="1"/>
    <col min="16" max="16" width="4.28515625" style="34" customWidth="1"/>
    <col min="17" max="17" width="7.85546875" style="34" customWidth="1"/>
    <col min="18" max="18" width="24.28515625" style="34" customWidth="1"/>
    <col min="19" max="19" width="8.5703125" style="34" customWidth="1"/>
    <col min="20" max="16384" width="11.42578125" style="34"/>
  </cols>
  <sheetData>
    <row r="1" spans="1:19">
      <c r="A1" s="1" t="s">
        <v>0</v>
      </c>
      <c r="B1" s="1" t="s">
        <v>1</v>
      </c>
      <c r="C1" s="1" t="s">
        <v>2</v>
      </c>
      <c r="E1" s="1" t="s">
        <v>0</v>
      </c>
      <c r="F1" s="1" t="s">
        <v>1</v>
      </c>
      <c r="G1" s="1" t="s">
        <v>2</v>
      </c>
      <c r="I1" s="1" t="s">
        <v>0</v>
      </c>
      <c r="J1" s="1" t="s">
        <v>1</v>
      </c>
      <c r="K1" s="1" t="s">
        <v>2</v>
      </c>
      <c r="M1" s="1" t="s">
        <v>0</v>
      </c>
      <c r="N1" s="1" t="s">
        <v>1</v>
      </c>
      <c r="O1" s="1" t="s">
        <v>2</v>
      </c>
      <c r="Q1" s="1" t="s">
        <v>0</v>
      </c>
      <c r="R1" s="1" t="s">
        <v>1</v>
      </c>
      <c r="S1" s="1" t="s">
        <v>2</v>
      </c>
    </row>
    <row r="2" spans="1:19">
      <c r="A2" s="1"/>
      <c r="B2" s="1"/>
      <c r="C2" s="1"/>
      <c r="E2" s="1"/>
      <c r="F2" s="1"/>
      <c r="G2" s="1"/>
    </row>
    <row r="3" spans="1:19">
      <c r="A3" s="1"/>
      <c r="B3" s="1" t="s">
        <v>186</v>
      </c>
      <c r="C3" s="1"/>
      <c r="E3" s="47"/>
      <c r="F3" s="13" t="s">
        <v>17</v>
      </c>
      <c r="G3" s="48">
        <f>E3*9</f>
        <v>0</v>
      </c>
      <c r="I3" s="47"/>
      <c r="J3" s="13" t="s">
        <v>23</v>
      </c>
      <c r="K3" s="48">
        <f>I3*9</f>
        <v>0</v>
      </c>
      <c r="M3" s="47"/>
      <c r="N3" s="13" t="s">
        <v>27</v>
      </c>
      <c r="O3" s="48">
        <f>M3*9</f>
        <v>0</v>
      </c>
      <c r="Q3" s="47"/>
      <c r="R3" s="13" t="s">
        <v>32</v>
      </c>
      <c r="S3" s="48">
        <f>Q3*9</f>
        <v>0</v>
      </c>
    </row>
    <row r="4" spans="1:19">
      <c r="A4" s="1"/>
      <c r="C4" s="1"/>
      <c r="E4" s="49"/>
      <c r="F4" s="2" t="s">
        <v>5</v>
      </c>
      <c r="G4" s="50">
        <f>E4*10</f>
        <v>0</v>
      </c>
      <c r="I4" s="49"/>
      <c r="J4" s="2" t="s">
        <v>5</v>
      </c>
      <c r="K4" s="50">
        <f>I4*10</f>
        <v>0</v>
      </c>
      <c r="M4" s="49"/>
      <c r="N4" s="2" t="s">
        <v>5</v>
      </c>
      <c r="O4" s="50">
        <f>M4*10</f>
        <v>0</v>
      </c>
      <c r="Q4" s="49"/>
      <c r="R4" s="2" t="s">
        <v>5</v>
      </c>
      <c r="S4" s="50">
        <f>Q4*10</f>
        <v>0</v>
      </c>
    </row>
    <row r="5" spans="1:19">
      <c r="A5" s="71"/>
      <c r="B5" s="72" t="s">
        <v>139</v>
      </c>
      <c r="C5" s="73">
        <f>A5*240</f>
        <v>0</v>
      </c>
      <c r="E5" s="49"/>
      <c r="F5" s="2" t="s">
        <v>6</v>
      </c>
      <c r="G5" s="50">
        <f>E5*10</f>
        <v>0</v>
      </c>
      <c r="I5" s="49"/>
      <c r="J5" s="2" t="s">
        <v>6</v>
      </c>
      <c r="K5" s="50">
        <f>I5*10</f>
        <v>0</v>
      </c>
      <c r="M5" s="49"/>
      <c r="N5" s="2" t="s">
        <v>6</v>
      </c>
      <c r="O5" s="50">
        <f>M5*10</f>
        <v>0</v>
      </c>
      <c r="Q5" s="49"/>
      <c r="R5" s="2" t="s">
        <v>6</v>
      </c>
      <c r="S5" s="50">
        <f>Q5*10</f>
        <v>0</v>
      </c>
    </row>
    <row r="6" spans="1:19">
      <c r="A6" s="74"/>
      <c r="B6" s="75" t="s">
        <v>141</v>
      </c>
      <c r="C6" s="76">
        <f>A6*12</f>
        <v>0</v>
      </c>
      <c r="E6" s="49"/>
      <c r="F6" s="7" t="s">
        <v>7</v>
      </c>
      <c r="G6" s="50">
        <f>E6*10</f>
        <v>0</v>
      </c>
      <c r="I6" s="49"/>
      <c r="J6" s="7" t="s">
        <v>7</v>
      </c>
      <c r="K6" s="50">
        <f>I6*10</f>
        <v>0</v>
      </c>
      <c r="M6" s="49"/>
      <c r="N6" s="7" t="s">
        <v>7</v>
      </c>
      <c r="O6" s="50">
        <f>M6*10</f>
        <v>0</v>
      </c>
      <c r="Q6" s="49"/>
      <c r="R6" s="7" t="s">
        <v>7</v>
      </c>
      <c r="S6" s="50">
        <f>Q6*10</f>
        <v>0</v>
      </c>
    </row>
    <row r="7" spans="1:19">
      <c r="A7" s="77"/>
      <c r="B7" s="78" t="s">
        <v>4</v>
      </c>
      <c r="C7" s="70">
        <f>SUM(C5:C6)</f>
        <v>0</v>
      </c>
      <c r="E7" s="49"/>
      <c r="F7" s="2" t="s">
        <v>8</v>
      </c>
      <c r="G7" s="50">
        <f>E7*E3*1</f>
        <v>0</v>
      </c>
      <c r="I7" s="49"/>
      <c r="J7" s="2" t="s">
        <v>8</v>
      </c>
      <c r="K7" s="50">
        <f>I7*I3*1</f>
        <v>0</v>
      </c>
      <c r="M7" s="49"/>
      <c r="N7" s="2" t="s">
        <v>8</v>
      </c>
      <c r="O7" s="50">
        <f>M7*M3*1</f>
        <v>0</v>
      </c>
      <c r="Q7" s="49"/>
      <c r="R7" s="2" t="s">
        <v>8</v>
      </c>
      <c r="S7" s="50">
        <f>Q7*Q3*1</f>
        <v>0</v>
      </c>
    </row>
    <row r="8" spans="1:19">
      <c r="E8" s="51"/>
      <c r="F8" s="52" t="s">
        <v>4</v>
      </c>
      <c r="G8" s="53">
        <f>SUM(G3:G7)</f>
        <v>0</v>
      </c>
      <c r="I8" s="51"/>
      <c r="J8" s="52" t="s">
        <v>4</v>
      </c>
      <c r="K8" s="53">
        <f>SUM(K3:K7)</f>
        <v>0</v>
      </c>
      <c r="M8" s="51"/>
      <c r="N8" s="52" t="s">
        <v>4</v>
      </c>
      <c r="O8" s="53">
        <f>SUM(O3:O7)</f>
        <v>0</v>
      </c>
      <c r="Q8" s="51"/>
      <c r="R8" s="52" t="s">
        <v>4</v>
      </c>
      <c r="S8" s="53">
        <f>SUM(S3:S7)</f>
        <v>0</v>
      </c>
    </row>
    <row r="9" spans="1:19">
      <c r="A9" s="79"/>
      <c r="B9" s="21" t="s">
        <v>137</v>
      </c>
      <c r="C9" s="80">
        <f>A9*200</f>
        <v>0</v>
      </c>
      <c r="E9" s="33"/>
      <c r="I9" s="33"/>
      <c r="M9" s="33"/>
      <c r="Q9" s="33"/>
    </row>
    <row r="10" spans="1:19">
      <c r="A10" s="81"/>
      <c r="B10" s="22" t="s">
        <v>136</v>
      </c>
      <c r="C10" s="82">
        <f>A10*13</f>
        <v>0</v>
      </c>
      <c r="E10" s="54"/>
      <c r="F10" s="14" t="s">
        <v>18</v>
      </c>
      <c r="G10" s="55">
        <f>E10*5</f>
        <v>0</v>
      </c>
      <c r="I10" s="54"/>
      <c r="J10" s="14" t="s">
        <v>24</v>
      </c>
      <c r="K10" s="55">
        <f>I10*5</f>
        <v>0</v>
      </c>
      <c r="M10" s="54"/>
      <c r="N10" s="14" t="s">
        <v>28</v>
      </c>
      <c r="O10" s="55">
        <f>M10*5</f>
        <v>0</v>
      </c>
      <c r="Q10" s="54"/>
      <c r="R10" s="14" t="s">
        <v>33</v>
      </c>
      <c r="S10" s="55">
        <f>Q10*5</f>
        <v>0</v>
      </c>
    </row>
    <row r="11" spans="1:19">
      <c r="A11" s="83"/>
      <c r="B11" s="84" t="s">
        <v>4</v>
      </c>
      <c r="C11" s="67">
        <f>SUM(C9:C10)</f>
        <v>0</v>
      </c>
      <c r="E11" s="56"/>
      <c r="F11" s="3" t="s">
        <v>5</v>
      </c>
      <c r="G11" s="57">
        <f>E11*10</f>
        <v>0</v>
      </c>
      <c r="I11" s="56"/>
      <c r="J11" s="3" t="s">
        <v>5</v>
      </c>
      <c r="K11" s="57">
        <f>I11*10</f>
        <v>0</v>
      </c>
      <c r="M11" s="56"/>
      <c r="N11" s="3" t="s">
        <v>5</v>
      </c>
      <c r="O11" s="57">
        <f>M11*10</f>
        <v>0</v>
      </c>
      <c r="Q11" s="56"/>
      <c r="R11" s="3" t="s">
        <v>5</v>
      </c>
      <c r="S11" s="57">
        <f>Q11*10</f>
        <v>0</v>
      </c>
    </row>
    <row r="12" spans="1:19">
      <c r="E12" s="56"/>
      <c r="F12" s="3" t="s">
        <v>6</v>
      </c>
      <c r="G12" s="57">
        <f>E12*10</f>
        <v>0</v>
      </c>
      <c r="I12" s="56"/>
      <c r="J12" s="3" t="s">
        <v>6</v>
      </c>
      <c r="K12" s="57">
        <f>I12*10</f>
        <v>0</v>
      </c>
      <c r="M12" s="56"/>
      <c r="N12" s="3" t="s">
        <v>6</v>
      </c>
      <c r="O12" s="57">
        <f>M12*10</f>
        <v>0</v>
      </c>
      <c r="Q12" s="56"/>
      <c r="R12" s="3" t="s">
        <v>6</v>
      </c>
      <c r="S12" s="57">
        <f>Q12*10</f>
        <v>0</v>
      </c>
    </row>
    <row r="13" spans="1:19">
      <c r="A13" s="85"/>
      <c r="B13" s="16" t="s">
        <v>131</v>
      </c>
      <c r="C13" s="86">
        <f>A13*80</f>
        <v>0</v>
      </c>
      <c r="E13" s="56"/>
      <c r="F13" s="9" t="s">
        <v>7</v>
      </c>
      <c r="G13" s="57">
        <f>E13*10</f>
        <v>0</v>
      </c>
      <c r="I13" s="56"/>
      <c r="J13" s="9" t="s">
        <v>7</v>
      </c>
      <c r="K13" s="57">
        <f>I13*10</f>
        <v>0</v>
      </c>
      <c r="M13" s="56"/>
      <c r="N13" s="9" t="s">
        <v>7</v>
      </c>
      <c r="O13" s="57">
        <f>M13*10</f>
        <v>0</v>
      </c>
      <c r="Q13" s="56"/>
      <c r="R13" s="9" t="s">
        <v>7</v>
      </c>
      <c r="S13" s="57">
        <f>Q13*10</f>
        <v>0</v>
      </c>
    </row>
    <row r="14" spans="1:19">
      <c r="A14" s="87"/>
      <c r="B14" s="5" t="s">
        <v>132</v>
      </c>
      <c r="C14" s="88">
        <f>A14*5</f>
        <v>0</v>
      </c>
      <c r="E14" s="56"/>
      <c r="F14" s="8" t="s">
        <v>3</v>
      </c>
      <c r="G14" s="57">
        <f>E14*E10*4</f>
        <v>0</v>
      </c>
      <c r="I14" s="56"/>
      <c r="J14" s="8" t="s">
        <v>3</v>
      </c>
      <c r="K14" s="57">
        <f>I14*I10*4</f>
        <v>0</v>
      </c>
      <c r="M14" s="56"/>
      <c r="N14" s="8" t="s">
        <v>3</v>
      </c>
      <c r="O14" s="57">
        <f>M14*M10*4</f>
        <v>0</v>
      </c>
      <c r="Q14" s="56"/>
      <c r="R14" s="8" t="s">
        <v>3</v>
      </c>
      <c r="S14" s="57">
        <f>Q14*Q10*4</f>
        <v>0</v>
      </c>
    </row>
    <row r="15" spans="1:19">
      <c r="A15" s="89"/>
      <c r="B15" s="90" t="s">
        <v>4</v>
      </c>
      <c r="C15" s="40">
        <f>SUM(C13:C14)</f>
        <v>0</v>
      </c>
      <c r="E15" s="56"/>
      <c r="F15" s="3" t="s">
        <v>9</v>
      </c>
      <c r="G15" s="57">
        <f>E15*E10*1</f>
        <v>0</v>
      </c>
      <c r="I15" s="56"/>
      <c r="J15" s="3" t="s">
        <v>9</v>
      </c>
      <c r="K15" s="57">
        <f>I15*I10*1</f>
        <v>0</v>
      </c>
      <c r="M15" s="56"/>
      <c r="N15" s="3" t="s">
        <v>9</v>
      </c>
      <c r="O15" s="57">
        <f>M15*M10*1</f>
        <v>0</v>
      </c>
      <c r="Q15" s="56"/>
      <c r="R15" s="3" t="s">
        <v>9</v>
      </c>
      <c r="S15" s="57">
        <f>Q15*Q10*1</f>
        <v>0</v>
      </c>
    </row>
    <row r="16" spans="1:19">
      <c r="E16" s="56"/>
      <c r="F16" s="9" t="s">
        <v>10</v>
      </c>
      <c r="G16" s="57">
        <f>E16*E10*2</f>
        <v>0</v>
      </c>
      <c r="I16" s="56"/>
      <c r="J16" s="9" t="s">
        <v>10</v>
      </c>
      <c r="K16" s="57">
        <f>I16*I10*2</f>
        <v>0</v>
      </c>
      <c r="M16" s="56"/>
      <c r="N16" s="9" t="s">
        <v>10</v>
      </c>
      <c r="O16" s="57">
        <f>M16*M10*2</f>
        <v>0</v>
      </c>
      <c r="Q16" s="56"/>
      <c r="R16" s="9" t="s">
        <v>10</v>
      </c>
      <c r="S16" s="57">
        <f>Q16*Q10*2</f>
        <v>0</v>
      </c>
    </row>
    <row r="17" spans="1:19">
      <c r="A17" s="91"/>
      <c r="B17" s="15" t="s">
        <v>129</v>
      </c>
      <c r="C17" s="92">
        <f>A17*180</f>
        <v>0</v>
      </c>
      <c r="E17" s="56"/>
      <c r="F17" s="3" t="s">
        <v>11</v>
      </c>
      <c r="G17" s="57">
        <f>E17*E10*1</f>
        <v>0</v>
      </c>
      <c r="I17" s="56"/>
      <c r="J17" s="3" t="s">
        <v>11</v>
      </c>
      <c r="K17" s="57">
        <f>I17*I10*1</f>
        <v>0</v>
      </c>
      <c r="M17" s="56"/>
      <c r="N17" s="3" t="s">
        <v>11</v>
      </c>
      <c r="O17" s="57">
        <f>M17*M10*1</f>
        <v>0</v>
      </c>
      <c r="Q17" s="56"/>
      <c r="R17" s="3" t="s">
        <v>11</v>
      </c>
      <c r="S17" s="57">
        <f>Q17*Q10*1</f>
        <v>0</v>
      </c>
    </row>
    <row r="18" spans="1:19">
      <c r="A18" s="93"/>
      <c r="B18" s="4" t="s">
        <v>130</v>
      </c>
      <c r="C18" s="94">
        <f>A18*7</f>
        <v>0</v>
      </c>
      <c r="E18" s="58"/>
      <c r="F18" s="59" t="s">
        <v>4</v>
      </c>
      <c r="G18" s="60">
        <f>SUM(G10:G17)</f>
        <v>0</v>
      </c>
      <c r="I18" s="58"/>
      <c r="J18" s="59" t="s">
        <v>4</v>
      </c>
      <c r="K18" s="60">
        <f>SUM(K10:K17)</f>
        <v>0</v>
      </c>
      <c r="M18" s="58"/>
      <c r="N18" s="59" t="s">
        <v>4</v>
      </c>
      <c r="O18" s="60">
        <f>SUM(O10:O17)</f>
        <v>0</v>
      </c>
      <c r="Q18" s="58"/>
      <c r="R18" s="59" t="s">
        <v>4</v>
      </c>
      <c r="S18" s="60">
        <f>SUM(S10:S17)</f>
        <v>0</v>
      </c>
    </row>
    <row r="19" spans="1:19">
      <c r="A19" s="95"/>
      <c r="B19" s="96" t="s">
        <v>4</v>
      </c>
      <c r="C19" s="37">
        <f>SUM(C17:C18)</f>
        <v>0</v>
      </c>
      <c r="E19" s="33"/>
      <c r="I19" s="33"/>
      <c r="M19" s="33"/>
      <c r="Q19" s="33"/>
    </row>
    <row r="20" spans="1:19">
      <c r="E20" s="91"/>
      <c r="F20" s="15" t="s">
        <v>19</v>
      </c>
      <c r="G20" s="92">
        <f>E20*7</f>
        <v>0</v>
      </c>
      <c r="I20" s="91"/>
      <c r="J20" s="15" t="s">
        <v>25</v>
      </c>
      <c r="K20" s="92">
        <f>I20*7</f>
        <v>0</v>
      </c>
      <c r="M20" s="91"/>
      <c r="N20" s="15" t="s">
        <v>29</v>
      </c>
      <c r="O20" s="92">
        <f>M20*7</f>
        <v>0</v>
      </c>
      <c r="Q20" s="91"/>
      <c r="R20" s="15" t="s">
        <v>34</v>
      </c>
      <c r="S20" s="92">
        <f>Q20*7</f>
        <v>0</v>
      </c>
    </row>
    <row r="21" spans="1:19">
      <c r="A21" s="47"/>
      <c r="B21" s="13" t="s">
        <v>124</v>
      </c>
      <c r="C21" s="48">
        <f>A21*150</f>
        <v>0</v>
      </c>
      <c r="E21" s="93"/>
      <c r="F21" s="4" t="s">
        <v>5</v>
      </c>
      <c r="G21" s="94">
        <f>E21*10</f>
        <v>0</v>
      </c>
      <c r="I21" s="93"/>
      <c r="J21" s="4" t="s">
        <v>5</v>
      </c>
      <c r="K21" s="94">
        <f>I21*10</f>
        <v>0</v>
      </c>
      <c r="M21" s="93"/>
      <c r="N21" s="4" t="s">
        <v>5</v>
      </c>
      <c r="O21" s="94">
        <f>M21*10</f>
        <v>0</v>
      </c>
      <c r="Q21" s="93"/>
      <c r="R21" s="4" t="s">
        <v>5</v>
      </c>
      <c r="S21" s="94">
        <f>Q21*10</f>
        <v>0</v>
      </c>
    </row>
    <row r="22" spans="1:19">
      <c r="A22" s="49"/>
      <c r="B22" s="2" t="s">
        <v>125</v>
      </c>
      <c r="C22" s="50">
        <f>A22*9</f>
        <v>0</v>
      </c>
      <c r="E22" s="93"/>
      <c r="F22" s="4" t="s">
        <v>6</v>
      </c>
      <c r="G22" s="94">
        <f>E22*10</f>
        <v>0</v>
      </c>
      <c r="I22" s="93"/>
      <c r="J22" s="4" t="s">
        <v>6</v>
      </c>
      <c r="K22" s="94">
        <f>I22*10</f>
        <v>0</v>
      </c>
      <c r="M22" s="93"/>
      <c r="N22" s="4" t="s">
        <v>6</v>
      </c>
      <c r="O22" s="94">
        <f>M22*10</f>
        <v>0</v>
      </c>
      <c r="Q22" s="93"/>
      <c r="R22" s="4" t="s">
        <v>6</v>
      </c>
      <c r="S22" s="94">
        <f>Q22*10</f>
        <v>0</v>
      </c>
    </row>
    <row r="23" spans="1:19">
      <c r="A23" s="49"/>
      <c r="B23" s="2" t="s">
        <v>126</v>
      </c>
      <c r="C23" s="50">
        <f>A23*7</f>
        <v>0</v>
      </c>
      <c r="E23" s="93"/>
      <c r="F23" s="10" t="s">
        <v>7</v>
      </c>
      <c r="G23" s="94">
        <f>E23*10</f>
        <v>0</v>
      </c>
      <c r="I23" s="93"/>
      <c r="J23" s="10" t="s">
        <v>7</v>
      </c>
      <c r="K23" s="94">
        <f>I23*10</f>
        <v>0</v>
      </c>
      <c r="M23" s="93"/>
      <c r="N23" s="10" t="s">
        <v>7</v>
      </c>
      <c r="O23" s="94">
        <f>M23*10</f>
        <v>0</v>
      </c>
      <c r="Q23" s="93"/>
      <c r="R23" s="10" t="s">
        <v>7</v>
      </c>
      <c r="S23" s="94">
        <f>Q23*10</f>
        <v>0</v>
      </c>
    </row>
    <row r="24" spans="1:19">
      <c r="A24" s="51"/>
      <c r="B24" s="52" t="s">
        <v>4</v>
      </c>
      <c r="C24" s="53">
        <f>SUM(C21:C23)</f>
        <v>0</v>
      </c>
      <c r="E24" s="93"/>
      <c r="F24" s="4" t="s">
        <v>12</v>
      </c>
      <c r="G24" s="94">
        <f>E24*E20*1</f>
        <v>0</v>
      </c>
      <c r="I24" s="93"/>
      <c r="J24" s="4" t="s">
        <v>12</v>
      </c>
      <c r="K24" s="94">
        <f>I24*I20*1</f>
        <v>0</v>
      </c>
      <c r="M24" s="93"/>
      <c r="N24" s="4" t="s">
        <v>12</v>
      </c>
      <c r="O24" s="94">
        <f>M24*M20*1</f>
        <v>0</v>
      </c>
      <c r="Q24" s="93"/>
      <c r="R24" s="4" t="s">
        <v>12</v>
      </c>
      <c r="S24" s="94">
        <f>Q24*Q20*1</f>
        <v>0</v>
      </c>
    </row>
    <row r="25" spans="1:19">
      <c r="A25" s="33"/>
      <c r="E25" s="95"/>
      <c r="F25" s="96" t="s">
        <v>4</v>
      </c>
      <c r="G25" s="37">
        <f>SUM(G20:G24)</f>
        <v>0</v>
      </c>
      <c r="I25" s="95"/>
      <c r="J25" s="96" t="s">
        <v>4</v>
      </c>
      <c r="K25" s="37">
        <f>SUM(K20:K24)</f>
        <v>0</v>
      </c>
      <c r="M25" s="95"/>
      <c r="N25" s="96" t="s">
        <v>4</v>
      </c>
      <c r="O25" s="37">
        <f>SUM(O20:O24)</f>
        <v>0</v>
      </c>
      <c r="Q25" s="95"/>
      <c r="R25" s="96" t="s">
        <v>4</v>
      </c>
      <c r="S25" s="37">
        <f>SUM(S20:S24)</f>
        <v>0</v>
      </c>
    </row>
    <row r="26" spans="1:19">
      <c r="A26" s="54"/>
      <c r="B26" s="14" t="s">
        <v>127</v>
      </c>
      <c r="C26" s="55">
        <f>A26*160</f>
        <v>0</v>
      </c>
      <c r="E26" s="33"/>
      <c r="I26" s="33"/>
      <c r="M26" s="33"/>
      <c r="Q26" s="33"/>
    </row>
    <row r="27" spans="1:19">
      <c r="A27" s="56"/>
      <c r="B27" s="3" t="s">
        <v>128</v>
      </c>
      <c r="C27" s="57">
        <f>A27*9</f>
        <v>0</v>
      </c>
      <c r="E27" s="85"/>
      <c r="F27" s="16" t="s">
        <v>20</v>
      </c>
      <c r="G27" s="86">
        <f>E27*11</f>
        <v>0</v>
      </c>
      <c r="I27" s="85"/>
      <c r="J27" s="16" t="s">
        <v>26</v>
      </c>
      <c r="K27" s="86">
        <f>I27*11</f>
        <v>0</v>
      </c>
      <c r="M27" s="85"/>
      <c r="N27" s="16" t="s">
        <v>30</v>
      </c>
      <c r="O27" s="86">
        <f>M27*11</f>
        <v>0</v>
      </c>
      <c r="Q27" s="85"/>
      <c r="R27" s="16" t="s">
        <v>35</v>
      </c>
      <c r="S27" s="86">
        <f>Q27*11</f>
        <v>0</v>
      </c>
    </row>
    <row r="28" spans="1:19">
      <c r="A28" s="58"/>
      <c r="B28" s="59" t="s">
        <v>4</v>
      </c>
      <c r="C28" s="60">
        <f>SUM(C26:C27)</f>
        <v>0</v>
      </c>
      <c r="E28" s="87"/>
      <c r="F28" s="5" t="s">
        <v>5</v>
      </c>
      <c r="G28" s="88">
        <f>E28*10</f>
        <v>0</v>
      </c>
      <c r="I28" s="87"/>
      <c r="J28" s="5" t="s">
        <v>5</v>
      </c>
      <c r="K28" s="88">
        <f>I28*10</f>
        <v>0</v>
      </c>
      <c r="M28" s="87"/>
      <c r="N28" s="5" t="s">
        <v>5</v>
      </c>
      <c r="O28" s="88">
        <f>M28*10</f>
        <v>0</v>
      </c>
      <c r="Q28" s="87"/>
      <c r="R28" s="5" t="s">
        <v>5</v>
      </c>
      <c r="S28" s="88">
        <f>Q28*10</f>
        <v>0</v>
      </c>
    </row>
    <row r="29" spans="1:19">
      <c r="A29" s="33"/>
      <c r="E29" s="87"/>
      <c r="F29" s="5" t="s">
        <v>6</v>
      </c>
      <c r="G29" s="88">
        <f>E29*10</f>
        <v>0</v>
      </c>
      <c r="I29" s="87"/>
      <c r="J29" s="5" t="s">
        <v>6</v>
      </c>
      <c r="K29" s="88">
        <f>I29*10</f>
        <v>0</v>
      </c>
      <c r="M29" s="87"/>
      <c r="N29" s="5" t="s">
        <v>6</v>
      </c>
      <c r="O29" s="88">
        <f>M29*10</f>
        <v>0</v>
      </c>
      <c r="Q29" s="87"/>
      <c r="R29" s="5" t="s">
        <v>6</v>
      </c>
      <c r="S29" s="88">
        <f>Q29*10</f>
        <v>0</v>
      </c>
    </row>
    <row r="30" spans="1:19">
      <c r="A30" s="97"/>
      <c r="B30" s="17" t="s">
        <v>133</v>
      </c>
      <c r="C30" s="98">
        <f>A30*130</f>
        <v>0</v>
      </c>
      <c r="E30" s="87"/>
      <c r="F30" s="11" t="s">
        <v>7</v>
      </c>
      <c r="G30" s="88">
        <f>E30*10</f>
        <v>0</v>
      </c>
      <c r="I30" s="87"/>
      <c r="J30" s="11" t="s">
        <v>7</v>
      </c>
      <c r="K30" s="88">
        <f>I30*10</f>
        <v>0</v>
      </c>
      <c r="M30" s="87"/>
      <c r="N30" s="11" t="s">
        <v>7</v>
      </c>
      <c r="O30" s="88">
        <f>M30*10</f>
        <v>0</v>
      </c>
      <c r="Q30" s="87"/>
      <c r="R30" s="11" t="s">
        <v>7</v>
      </c>
      <c r="S30" s="88">
        <f>Q30*10</f>
        <v>0</v>
      </c>
    </row>
    <row r="31" spans="1:19">
      <c r="A31" s="99"/>
      <c r="B31" s="6" t="s">
        <v>134</v>
      </c>
      <c r="C31" s="100">
        <f>A31*11</f>
        <v>0</v>
      </c>
      <c r="E31" s="87"/>
      <c r="F31" s="5" t="s">
        <v>13</v>
      </c>
      <c r="G31" s="88">
        <f>E31*E27*4</f>
        <v>0</v>
      </c>
      <c r="I31" s="87"/>
      <c r="J31" s="5" t="s">
        <v>13</v>
      </c>
      <c r="K31" s="88">
        <f>I31*I27*4</f>
        <v>0</v>
      </c>
      <c r="M31" s="87"/>
      <c r="N31" s="5" t="s">
        <v>13</v>
      </c>
      <c r="O31" s="88">
        <f>M31*M27*4</f>
        <v>0</v>
      </c>
      <c r="Q31" s="87"/>
      <c r="R31" s="5" t="s">
        <v>13</v>
      </c>
      <c r="S31" s="88">
        <f>Q31*Q27*4</f>
        <v>0</v>
      </c>
    </row>
    <row r="32" spans="1:19">
      <c r="A32" s="101"/>
      <c r="B32" s="102" t="s">
        <v>4</v>
      </c>
      <c r="C32" s="64">
        <f>SUM(C30:C31)</f>
        <v>0</v>
      </c>
      <c r="E32" s="87"/>
      <c r="F32" s="5" t="s">
        <v>14</v>
      </c>
      <c r="G32" s="88">
        <f>E32*E27*1</f>
        <v>0</v>
      </c>
      <c r="I32" s="87"/>
      <c r="J32" s="5" t="s">
        <v>14</v>
      </c>
      <c r="K32" s="88">
        <f>I32*I27*1</f>
        <v>0</v>
      </c>
      <c r="M32" s="87"/>
      <c r="N32" s="5" t="s">
        <v>14</v>
      </c>
      <c r="O32" s="88">
        <f>M32*M27*1</f>
        <v>0</v>
      </c>
      <c r="Q32" s="87"/>
      <c r="R32" s="5" t="s">
        <v>14</v>
      </c>
      <c r="S32" s="88">
        <f>Q32*Q27*1</f>
        <v>0</v>
      </c>
    </row>
    <row r="33" spans="1:19">
      <c r="A33" s="33"/>
      <c r="E33" s="87"/>
      <c r="F33" s="5" t="s">
        <v>15</v>
      </c>
      <c r="G33" s="88">
        <f>E33*E27*1</f>
        <v>0</v>
      </c>
      <c r="I33" s="87"/>
      <c r="J33" s="5" t="s">
        <v>15</v>
      </c>
      <c r="K33" s="88">
        <f>I33*I27*1</f>
        <v>0</v>
      </c>
      <c r="M33" s="87"/>
      <c r="N33" s="5" t="s">
        <v>15</v>
      </c>
      <c r="O33" s="88">
        <f>M33*M27*1</f>
        <v>0</v>
      </c>
      <c r="Q33" s="87"/>
      <c r="R33" s="5" t="s">
        <v>15</v>
      </c>
      <c r="S33" s="88">
        <f>Q33*Q27*1</f>
        <v>0</v>
      </c>
    </row>
    <row r="34" spans="1:19">
      <c r="A34" s="103"/>
      <c r="B34" s="104" t="s">
        <v>138</v>
      </c>
      <c r="C34" s="105">
        <f>A34*110</f>
        <v>0</v>
      </c>
      <c r="E34" s="89"/>
      <c r="F34" s="90" t="s">
        <v>4</v>
      </c>
      <c r="G34" s="40">
        <f>SUM(G27:G33)</f>
        <v>0</v>
      </c>
      <c r="I34" s="89"/>
      <c r="J34" s="90" t="s">
        <v>4</v>
      </c>
      <c r="K34" s="40">
        <f>SUM(K27:K33)</f>
        <v>0</v>
      </c>
      <c r="M34" s="89"/>
      <c r="N34" s="90" t="s">
        <v>4</v>
      </c>
      <c r="O34" s="40">
        <f>SUM(O27:O33)</f>
        <v>0</v>
      </c>
      <c r="Q34" s="89"/>
      <c r="R34" s="90" t="s">
        <v>4</v>
      </c>
      <c r="S34" s="40">
        <f>SUM(S27:S33)</f>
        <v>0</v>
      </c>
    </row>
    <row r="35" spans="1:19">
      <c r="A35" s="106"/>
      <c r="B35" s="107" t="s">
        <v>140</v>
      </c>
      <c r="C35" s="108">
        <f>A35*9</f>
        <v>0</v>
      </c>
      <c r="E35" s="33"/>
      <c r="I35" s="33"/>
      <c r="M35" s="33"/>
      <c r="Q35" s="33"/>
    </row>
    <row r="36" spans="1:19">
      <c r="A36" s="109"/>
      <c r="B36" s="110" t="s">
        <v>4</v>
      </c>
      <c r="C36" s="43">
        <f>SUM(C34:C35)</f>
        <v>0</v>
      </c>
      <c r="E36" s="97"/>
      <c r="F36" s="17" t="s">
        <v>22</v>
      </c>
      <c r="G36" s="98">
        <f>E36*20</f>
        <v>0</v>
      </c>
      <c r="I36" s="97"/>
      <c r="J36" s="17" t="s">
        <v>21</v>
      </c>
      <c r="K36" s="98">
        <f>I36*20</f>
        <v>0</v>
      </c>
      <c r="M36" s="97"/>
      <c r="N36" s="17" t="s">
        <v>31</v>
      </c>
      <c r="O36" s="98">
        <f>M36*20</f>
        <v>0</v>
      </c>
      <c r="Q36" s="97"/>
      <c r="R36" s="17" t="s">
        <v>36</v>
      </c>
      <c r="S36" s="98">
        <f>Q36*20</f>
        <v>0</v>
      </c>
    </row>
    <row r="37" spans="1:19">
      <c r="A37" s="33"/>
      <c r="E37" s="99"/>
      <c r="F37" s="6" t="s">
        <v>5</v>
      </c>
      <c r="G37" s="100">
        <f>E37*10</f>
        <v>0</v>
      </c>
      <c r="I37" s="99"/>
      <c r="J37" s="6" t="s">
        <v>5</v>
      </c>
      <c r="K37" s="100">
        <f>I37*10</f>
        <v>0</v>
      </c>
      <c r="M37" s="99"/>
      <c r="N37" s="6" t="s">
        <v>5</v>
      </c>
      <c r="O37" s="100">
        <f>M37*10</f>
        <v>0</v>
      </c>
      <c r="Q37" s="99"/>
      <c r="R37" s="6" t="s">
        <v>5</v>
      </c>
      <c r="S37" s="100">
        <f>Q37*10</f>
        <v>0</v>
      </c>
    </row>
    <row r="38" spans="1:19">
      <c r="A38" s="111"/>
      <c r="B38" s="23" t="s">
        <v>135</v>
      </c>
      <c r="C38" s="112">
        <f>A38*200</f>
        <v>0</v>
      </c>
      <c r="E38" s="99"/>
      <c r="F38" s="6" t="s">
        <v>6</v>
      </c>
      <c r="G38" s="100">
        <f>E38*10</f>
        <v>0</v>
      </c>
      <c r="I38" s="99"/>
      <c r="J38" s="6" t="s">
        <v>6</v>
      </c>
      <c r="K38" s="100">
        <f>I38*10</f>
        <v>0</v>
      </c>
      <c r="M38" s="99"/>
      <c r="N38" s="6" t="s">
        <v>6</v>
      </c>
      <c r="O38" s="100">
        <f>M38*10</f>
        <v>0</v>
      </c>
      <c r="Q38" s="99"/>
      <c r="R38" s="6" t="s">
        <v>6</v>
      </c>
      <c r="S38" s="100">
        <f>Q38*10</f>
        <v>0</v>
      </c>
    </row>
    <row r="39" spans="1:19">
      <c r="A39" s="113"/>
      <c r="B39" s="24" t="s">
        <v>136</v>
      </c>
      <c r="C39" s="114">
        <f>A39*25</f>
        <v>0</v>
      </c>
      <c r="E39" s="99"/>
      <c r="F39" s="12" t="s">
        <v>7</v>
      </c>
      <c r="G39" s="100">
        <f>E39*10</f>
        <v>0</v>
      </c>
      <c r="I39" s="99"/>
      <c r="J39" s="12" t="s">
        <v>7</v>
      </c>
      <c r="K39" s="100">
        <f>I39*10</f>
        <v>0</v>
      </c>
      <c r="M39" s="99"/>
      <c r="N39" s="12" t="s">
        <v>7</v>
      </c>
      <c r="O39" s="100">
        <f>M39*10</f>
        <v>0</v>
      </c>
      <c r="Q39" s="99"/>
      <c r="R39" s="12" t="s">
        <v>7</v>
      </c>
      <c r="S39" s="100">
        <f>Q39*10</f>
        <v>0</v>
      </c>
    </row>
    <row r="40" spans="1:19">
      <c r="A40" s="115"/>
      <c r="B40" s="116" t="s">
        <v>4</v>
      </c>
      <c r="C40" s="46">
        <f>SUM(C38:C39)</f>
        <v>0</v>
      </c>
      <c r="E40" s="99"/>
      <c r="F40" s="6" t="s">
        <v>16</v>
      </c>
      <c r="G40" s="100">
        <f>E40*E36*2</f>
        <v>0</v>
      </c>
      <c r="I40" s="99"/>
      <c r="J40" s="6" t="s">
        <v>16</v>
      </c>
      <c r="K40" s="100">
        <f>I40*I36*2</f>
        <v>0</v>
      </c>
      <c r="M40" s="99"/>
      <c r="N40" s="6" t="s">
        <v>16</v>
      </c>
      <c r="O40" s="100">
        <f>M40*M36*2</f>
        <v>0</v>
      </c>
      <c r="Q40" s="99"/>
      <c r="R40" s="6" t="s">
        <v>16</v>
      </c>
      <c r="S40" s="100">
        <f>Q40*Q36*2</f>
        <v>0</v>
      </c>
    </row>
    <row r="41" spans="1:19">
      <c r="E41" s="101"/>
      <c r="F41" s="102" t="s">
        <v>4</v>
      </c>
      <c r="G41" s="64">
        <f>SUM(G36:G40)</f>
        <v>0</v>
      </c>
      <c r="I41" s="101"/>
      <c r="J41" s="102" t="s">
        <v>4</v>
      </c>
      <c r="K41" s="64">
        <f>SUM(K36:K40)</f>
        <v>0</v>
      </c>
      <c r="M41" s="101"/>
      <c r="N41" s="102" t="s">
        <v>4</v>
      </c>
      <c r="O41" s="64">
        <f>SUM(O36:O40)</f>
        <v>0</v>
      </c>
      <c r="Q41" s="101"/>
      <c r="R41" s="102" t="s">
        <v>4</v>
      </c>
      <c r="S41" s="64">
        <f>SUM(S36:S40)</f>
        <v>0</v>
      </c>
    </row>
    <row r="42" spans="1:19" ht="15.75" thickBot="1"/>
    <row r="43" spans="1:19" ht="15.75" thickBot="1">
      <c r="A43" s="61">
        <f>C24+C28+C19+C15+C32+C40+C11+C36+C7+G8+G18+G25+G34+G41+K8+K18+K25+K34+K41+O8+O18+O25+O34+O41+S8+S18+S25+S34+S41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50"/>
  <sheetViews>
    <sheetView workbookViewId="0">
      <selection activeCell="B42" sqref="B42"/>
    </sheetView>
  </sheetViews>
  <sheetFormatPr baseColWidth="10" defaultRowHeight="15"/>
  <cols>
    <col min="1" max="1" width="7.85546875" style="34" customWidth="1"/>
    <col min="2" max="2" width="28.5703125" style="34" customWidth="1"/>
    <col min="3" max="3" width="8.5703125" style="34" customWidth="1"/>
    <col min="4" max="4" width="4.42578125" style="34" customWidth="1"/>
    <col min="5" max="5" width="7.85546875" style="34" customWidth="1"/>
    <col min="6" max="6" width="24.28515625" style="34" customWidth="1"/>
    <col min="7" max="7" width="8.5703125" style="34" customWidth="1"/>
    <col min="8" max="8" width="4.28515625" style="34" customWidth="1"/>
    <col min="9" max="9" width="7.85546875" style="34" customWidth="1"/>
    <col min="10" max="10" width="24.28515625" style="34" customWidth="1"/>
    <col min="11" max="11" width="8.5703125" style="34" customWidth="1"/>
    <col min="12" max="12" width="4.28515625" style="34" customWidth="1"/>
    <col min="13" max="13" width="7.85546875" style="34" customWidth="1"/>
    <col min="14" max="14" width="24.28515625" style="34" customWidth="1"/>
    <col min="15" max="15" width="8.5703125" style="34" customWidth="1"/>
    <col min="16" max="16" width="4.28515625" style="34" customWidth="1"/>
    <col min="17" max="17" width="7.85546875" style="34" customWidth="1"/>
    <col min="18" max="18" width="24.28515625" style="34" customWidth="1"/>
    <col min="19" max="19" width="8.5703125" style="34" customWidth="1"/>
    <col min="20" max="16384" width="11.42578125" style="34"/>
  </cols>
  <sheetData>
    <row r="1" spans="1:19">
      <c r="A1" s="1" t="s">
        <v>0</v>
      </c>
      <c r="B1" s="1" t="s">
        <v>1</v>
      </c>
      <c r="C1" s="1" t="s">
        <v>2</v>
      </c>
      <c r="E1" s="1" t="s">
        <v>0</v>
      </c>
      <c r="F1" s="1" t="s">
        <v>1</v>
      </c>
      <c r="G1" s="1" t="s">
        <v>2</v>
      </c>
      <c r="I1" s="1" t="s">
        <v>0</v>
      </c>
      <c r="J1" s="1" t="s">
        <v>1</v>
      </c>
      <c r="K1" s="1" t="s">
        <v>2</v>
      </c>
      <c r="M1" s="1" t="s">
        <v>0</v>
      </c>
      <c r="N1" s="1" t="s">
        <v>1</v>
      </c>
      <c r="O1" s="1" t="s">
        <v>2</v>
      </c>
      <c r="Q1" s="1" t="s">
        <v>0</v>
      </c>
      <c r="R1" s="1" t="s">
        <v>1</v>
      </c>
      <c r="S1" s="1" t="s">
        <v>2</v>
      </c>
    </row>
    <row r="2" spans="1:19">
      <c r="A2" s="1"/>
      <c r="B2" s="1"/>
      <c r="C2" s="1"/>
      <c r="E2" s="1"/>
      <c r="F2" s="1"/>
      <c r="G2" s="1"/>
    </row>
    <row r="3" spans="1:19">
      <c r="A3" s="1"/>
      <c r="B3" s="1" t="s">
        <v>186</v>
      </c>
      <c r="C3" s="1"/>
      <c r="E3" s="47"/>
      <c r="F3" s="13" t="s">
        <v>37</v>
      </c>
      <c r="G3" s="48">
        <f>E3*6</f>
        <v>0</v>
      </c>
      <c r="I3" s="47"/>
      <c r="J3" s="13" t="s">
        <v>101</v>
      </c>
      <c r="K3" s="48">
        <f>I3*6</f>
        <v>0</v>
      </c>
      <c r="M3" s="47"/>
      <c r="N3" s="13" t="s">
        <v>106</v>
      </c>
      <c r="O3" s="48">
        <f>M3*6</f>
        <v>0</v>
      </c>
      <c r="Q3" s="47"/>
      <c r="R3" s="13" t="s">
        <v>111</v>
      </c>
      <c r="S3" s="48">
        <f>Q3*6</f>
        <v>0</v>
      </c>
    </row>
    <row r="4" spans="1:19">
      <c r="A4" s="1"/>
      <c r="B4" s="1"/>
      <c r="C4" s="1"/>
      <c r="E4" s="49"/>
      <c r="F4" s="2" t="s">
        <v>5</v>
      </c>
      <c r="G4" s="50">
        <f>E4*10</f>
        <v>0</v>
      </c>
      <c r="I4" s="49"/>
      <c r="J4" s="2" t="s">
        <v>5</v>
      </c>
      <c r="K4" s="50">
        <f>I4*10</f>
        <v>0</v>
      </c>
      <c r="M4" s="49"/>
      <c r="N4" s="2" t="s">
        <v>5</v>
      </c>
      <c r="O4" s="50">
        <f>M4*10</f>
        <v>0</v>
      </c>
      <c r="Q4" s="49"/>
      <c r="R4" s="2" t="s">
        <v>5</v>
      </c>
      <c r="S4" s="50">
        <f>Q4*10</f>
        <v>0</v>
      </c>
    </row>
    <row r="5" spans="1:19">
      <c r="A5" s="47"/>
      <c r="B5" s="13" t="s">
        <v>154</v>
      </c>
      <c r="C5" s="48">
        <f>A5*255</f>
        <v>0</v>
      </c>
      <c r="E5" s="49"/>
      <c r="F5" s="2" t="s">
        <v>6</v>
      </c>
      <c r="G5" s="50">
        <f>E5*10</f>
        <v>0</v>
      </c>
      <c r="I5" s="49"/>
      <c r="J5" s="2" t="s">
        <v>6</v>
      </c>
      <c r="K5" s="50">
        <f>I5*10</f>
        <v>0</v>
      </c>
      <c r="M5" s="49"/>
      <c r="N5" s="2" t="s">
        <v>6</v>
      </c>
      <c r="O5" s="50">
        <f>M5*10</f>
        <v>0</v>
      </c>
      <c r="Q5" s="49"/>
      <c r="R5" s="2" t="s">
        <v>6</v>
      </c>
      <c r="S5" s="50">
        <f>Q5*10</f>
        <v>0</v>
      </c>
    </row>
    <row r="6" spans="1:19">
      <c r="A6" s="49"/>
      <c r="B6" s="2" t="s">
        <v>155</v>
      </c>
      <c r="C6" s="50">
        <f>A6*8</f>
        <v>0</v>
      </c>
      <c r="E6" s="49"/>
      <c r="F6" s="7" t="s">
        <v>7</v>
      </c>
      <c r="G6" s="50">
        <f>E6*10</f>
        <v>0</v>
      </c>
      <c r="I6" s="49"/>
      <c r="J6" s="7" t="s">
        <v>7</v>
      </c>
      <c r="K6" s="50">
        <f>I6*10</f>
        <v>0</v>
      </c>
      <c r="M6" s="49"/>
      <c r="N6" s="7" t="s">
        <v>7</v>
      </c>
      <c r="O6" s="50">
        <f>M6*10</f>
        <v>0</v>
      </c>
      <c r="Q6" s="49"/>
      <c r="R6" s="7" t="s">
        <v>7</v>
      </c>
      <c r="S6" s="50">
        <f>Q6*10</f>
        <v>0</v>
      </c>
    </row>
    <row r="7" spans="1:19">
      <c r="A7" s="51"/>
      <c r="B7" s="52" t="s">
        <v>4</v>
      </c>
      <c r="C7" s="53">
        <f>SUM(C5:C6)</f>
        <v>0</v>
      </c>
      <c r="E7" s="49"/>
      <c r="F7" s="2" t="s">
        <v>42</v>
      </c>
      <c r="G7" s="50">
        <v>0</v>
      </c>
      <c r="I7" s="49"/>
      <c r="J7" s="2" t="s">
        <v>42</v>
      </c>
      <c r="K7" s="50">
        <v>0</v>
      </c>
      <c r="M7" s="49"/>
      <c r="N7" s="2" t="s">
        <v>42</v>
      </c>
      <c r="O7" s="50">
        <v>0</v>
      </c>
      <c r="Q7" s="49"/>
      <c r="R7" s="2" t="s">
        <v>42</v>
      </c>
      <c r="S7" s="50">
        <v>0</v>
      </c>
    </row>
    <row r="8" spans="1:19">
      <c r="A8" s="33"/>
      <c r="E8" s="49"/>
      <c r="F8" s="2" t="s">
        <v>43</v>
      </c>
      <c r="G8" s="50">
        <f>E8*E3*1</f>
        <v>0</v>
      </c>
      <c r="I8" s="49"/>
      <c r="J8" s="2" t="s">
        <v>43</v>
      </c>
      <c r="K8" s="50">
        <f>I8*I3*1</f>
        <v>0</v>
      </c>
      <c r="M8" s="49"/>
      <c r="N8" s="2" t="s">
        <v>43</v>
      </c>
      <c r="O8" s="50">
        <f>M8*M3*1</f>
        <v>0</v>
      </c>
      <c r="Q8" s="49"/>
      <c r="R8" s="2" t="s">
        <v>43</v>
      </c>
      <c r="S8" s="50">
        <f>Q8*Q3*1</f>
        <v>0</v>
      </c>
    </row>
    <row r="9" spans="1:19">
      <c r="A9" s="91"/>
      <c r="B9" s="15" t="s">
        <v>158</v>
      </c>
      <c r="C9" s="92">
        <f>A9*245</f>
        <v>0</v>
      </c>
      <c r="E9" s="49"/>
      <c r="F9" s="2" t="s">
        <v>44</v>
      </c>
      <c r="G9" s="50">
        <f>E9*E3*1</f>
        <v>0</v>
      </c>
      <c r="I9" s="49"/>
      <c r="J9" s="2" t="s">
        <v>44</v>
      </c>
      <c r="K9" s="50">
        <f>I9*I3*1</f>
        <v>0</v>
      </c>
      <c r="M9" s="49"/>
      <c r="N9" s="2" t="s">
        <v>44</v>
      </c>
      <c r="O9" s="50">
        <f>M9*M3*1</f>
        <v>0</v>
      </c>
      <c r="Q9" s="49"/>
      <c r="R9" s="2" t="s">
        <v>44</v>
      </c>
      <c r="S9" s="50">
        <f>Q9*Q3*1</f>
        <v>0</v>
      </c>
    </row>
    <row r="10" spans="1:19">
      <c r="A10" s="93"/>
      <c r="B10" s="4" t="s">
        <v>159</v>
      </c>
      <c r="C10" s="94">
        <f>A10*35</f>
        <v>0</v>
      </c>
      <c r="E10" s="51"/>
      <c r="F10" s="52" t="s">
        <v>4</v>
      </c>
      <c r="G10" s="53">
        <f>SUM(G3:G9)</f>
        <v>0</v>
      </c>
      <c r="I10" s="51"/>
      <c r="J10" s="52" t="s">
        <v>4</v>
      </c>
      <c r="K10" s="53">
        <f>SUM(K3:K9)</f>
        <v>0</v>
      </c>
      <c r="M10" s="51"/>
      <c r="N10" s="52" t="s">
        <v>4</v>
      </c>
      <c r="O10" s="53">
        <f>SUM(O3:O9)</f>
        <v>0</v>
      </c>
      <c r="Q10" s="51"/>
      <c r="R10" s="52" t="s">
        <v>4</v>
      </c>
      <c r="S10" s="53">
        <f>SUM(S3:S9)</f>
        <v>0</v>
      </c>
    </row>
    <row r="11" spans="1:19">
      <c r="A11" s="95"/>
      <c r="B11" s="96" t="s">
        <v>4</v>
      </c>
      <c r="C11" s="37">
        <f>SUM(C9:C10)</f>
        <v>0</v>
      </c>
      <c r="E11" s="33"/>
      <c r="I11" s="33"/>
      <c r="M11" s="33"/>
      <c r="Q11" s="33"/>
    </row>
    <row r="12" spans="1:19">
      <c r="A12" s="33"/>
      <c r="E12" s="54"/>
      <c r="F12" s="14" t="s">
        <v>38</v>
      </c>
      <c r="G12" s="55">
        <f>E12*10</f>
        <v>0</v>
      </c>
      <c r="I12" s="54"/>
      <c r="J12" s="14" t="s">
        <v>102</v>
      </c>
      <c r="K12" s="55">
        <f>I12*10</f>
        <v>0</v>
      </c>
      <c r="M12" s="54"/>
      <c r="N12" s="14" t="s">
        <v>107</v>
      </c>
      <c r="O12" s="55">
        <f>M12*10</f>
        <v>0</v>
      </c>
      <c r="Q12" s="54"/>
      <c r="R12" s="14" t="s">
        <v>112</v>
      </c>
      <c r="S12" s="55">
        <f>Q12*10</f>
        <v>0</v>
      </c>
    </row>
    <row r="13" spans="1:19">
      <c r="A13" s="111"/>
      <c r="B13" s="23" t="s">
        <v>164</v>
      </c>
      <c r="C13" s="112">
        <f>A13*250</f>
        <v>0</v>
      </c>
      <c r="E13" s="56"/>
      <c r="F13" s="3" t="s">
        <v>5</v>
      </c>
      <c r="G13" s="57">
        <f>E13*10</f>
        <v>0</v>
      </c>
      <c r="I13" s="56"/>
      <c r="J13" s="3" t="s">
        <v>5</v>
      </c>
      <c r="K13" s="57">
        <f>I13*10</f>
        <v>0</v>
      </c>
      <c r="M13" s="56"/>
      <c r="N13" s="3" t="s">
        <v>5</v>
      </c>
      <c r="O13" s="57">
        <f>M13*10</f>
        <v>0</v>
      </c>
      <c r="Q13" s="56"/>
      <c r="R13" s="3" t="s">
        <v>5</v>
      </c>
      <c r="S13" s="57">
        <f>Q13*10</f>
        <v>0</v>
      </c>
    </row>
    <row r="14" spans="1:19">
      <c r="A14" s="113"/>
      <c r="B14" s="24" t="s">
        <v>165</v>
      </c>
      <c r="C14" s="114">
        <f>A14*5</f>
        <v>0</v>
      </c>
      <c r="E14" s="56"/>
      <c r="F14" s="3" t="s">
        <v>6</v>
      </c>
      <c r="G14" s="57">
        <f>E14*10</f>
        <v>0</v>
      </c>
      <c r="I14" s="56"/>
      <c r="J14" s="3" t="s">
        <v>6</v>
      </c>
      <c r="K14" s="57">
        <f>I14*10</f>
        <v>0</v>
      </c>
      <c r="M14" s="56"/>
      <c r="N14" s="3" t="s">
        <v>6</v>
      </c>
      <c r="O14" s="57">
        <f>M14*10</f>
        <v>0</v>
      </c>
      <c r="Q14" s="56"/>
      <c r="R14" s="3" t="s">
        <v>6</v>
      </c>
      <c r="S14" s="57">
        <f>Q14*10</f>
        <v>0</v>
      </c>
    </row>
    <row r="15" spans="1:19">
      <c r="A15" s="115"/>
      <c r="B15" s="116" t="s">
        <v>4</v>
      </c>
      <c r="C15" s="46">
        <f>SUM(C13:C14)</f>
        <v>0</v>
      </c>
      <c r="E15" s="56"/>
      <c r="F15" s="9" t="s">
        <v>7</v>
      </c>
      <c r="G15" s="57">
        <f>E15*10</f>
        <v>0</v>
      </c>
      <c r="I15" s="56"/>
      <c r="J15" s="9" t="s">
        <v>7</v>
      </c>
      <c r="K15" s="57">
        <f>I15*10</f>
        <v>0</v>
      </c>
      <c r="M15" s="56"/>
      <c r="N15" s="9" t="s">
        <v>7</v>
      </c>
      <c r="O15" s="57">
        <f>M15*10</f>
        <v>0</v>
      </c>
      <c r="Q15" s="56"/>
      <c r="R15" s="9" t="s">
        <v>7</v>
      </c>
      <c r="S15" s="57">
        <f>Q15*10</f>
        <v>0</v>
      </c>
    </row>
    <row r="16" spans="1:19">
      <c r="A16" s="33"/>
      <c r="E16" s="56"/>
      <c r="F16" s="3" t="s">
        <v>45</v>
      </c>
      <c r="G16" s="57">
        <f>E16*E12*1</f>
        <v>0</v>
      </c>
      <c r="I16" s="56"/>
      <c r="J16" s="3" t="s">
        <v>45</v>
      </c>
      <c r="K16" s="57">
        <f>I16*I12*1</f>
        <v>0</v>
      </c>
      <c r="M16" s="56"/>
      <c r="N16" s="3" t="s">
        <v>45</v>
      </c>
      <c r="O16" s="57">
        <f>M16*M12*1</f>
        <v>0</v>
      </c>
      <c r="Q16" s="56"/>
      <c r="R16" s="3" t="s">
        <v>45</v>
      </c>
      <c r="S16" s="57">
        <f>Q16*Q12*1</f>
        <v>0</v>
      </c>
    </row>
    <row r="17" spans="1:19">
      <c r="A17" s="97"/>
      <c r="B17" s="17" t="s">
        <v>162</v>
      </c>
      <c r="C17" s="98">
        <f>A17*195</f>
        <v>0</v>
      </c>
      <c r="E17" s="58"/>
      <c r="F17" s="59" t="s">
        <v>4</v>
      </c>
      <c r="G17" s="60">
        <f>SUM(G12:G16)</f>
        <v>0</v>
      </c>
      <c r="I17" s="58"/>
      <c r="J17" s="59" t="s">
        <v>4</v>
      </c>
      <c r="K17" s="60">
        <f>SUM(K12:K16)</f>
        <v>0</v>
      </c>
      <c r="M17" s="58"/>
      <c r="N17" s="59" t="s">
        <v>4</v>
      </c>
      <c r="O17" s="60">
        <f>SUM(O12:O16)</f>
        <v>0</v>
      </c>
      <c r="Q17" s="58"/>
      <c r="R17" s="59" t="s">
        <v>4</v>
      </c>
      <c r="S17" s="60">
        <f>SUM(S12:S16)</f>
        <v>0</v>
      </c>
    </row>
    <row r="18" spans="1:19">
      <c r="A18" s="99"/>
      <c r="B18" s="6" t="s">
        <v>163</v>
      </c>
      <c r="C18" s="100">
        <f>A18*12</f>
        <v>0</v>
      </c>
      <c r="E18" s="33"/>
      <c r="I18" s="33"/>
      <c r="M18" s="33"/>
      <c r="Q18" s="33"/>
    </row>
    <row r="19" spans="1:19">
      <c r="A19" s="101"/>
      <c r="B19" s="102" t="s">
        <v>4</v>
      </c>
      <c r="C19" s="64">
        <f>SUM(C17:C18)</f>
        <v>0</v>
      </c>
      <c r="E19" s="91"/>
      <c r="F19" s="15" t="s">
        <v>39</v>
      </c>
      <c r="G19" s="92">
        <f>E19*7</f>
        <v>0</v>
      </c>
      <c r="I19" s="91"/>
      <c r="J19" s="15" t="s">
        <v>103</v>
      </c>
      <c r="K19" s="92">
        <f>I19*7</f>
        <v>0</v>
      </c>
      <c r="M19" s="91"/>
      <c r="N19" s="15" t="s">
        <v>108</v>
      </c>
      <c r="O19" s="92">
        <f>M19*7</f>
        <v>0</v>
      </c>
      <c r="Q19" s="91"/>
      <c r="R19" s="15" t="s">
        <v>113</v>
      </c>
      <c r="S19" s="92">
        <f>Q19*7</f>
        <v>0</v>
      </c>
    </row>
    <row r="20" spans="1:19">
      <c r="A20" s="33"/>
      <c r="E20" s="93"/>
      <c r="F20" s="4" t="s">
        <v>5</v>
      </c>
      <c r="G20" s="94">
        <f>E20*10</f>
        <v>0</v>
      </c>
      <c r="I20" s="93"/>
      <c r="J20" s="4" t="s">
        <v>5</v>
      </c>
      <c r="K20" s="94">
        <f>I20*10</f>
        <v>0</v>
      </c>
      <c r="M20" s="93"/>
      <c r="N20" s="4" t="s">
        <v>5</v>
      </c>
      <c r="O20" s="94">
        <f>M20*10</f>
        <v>0</v>
      </c>
      <c r="Q20" s="93"/>
      <c r="R20" s="4" t="s">
        <v>5</v>
      </c>
      <c r="S20" s="94">
        <f>Q20*10</f>
        <v>0</v>
      </c>
    </row>
    <row r="21" spans="1:19">
      <c r="A21" s="85"/>
      <c r="B21" s="16" t="s">
        <v>160</v>
      </c>
      <c r="C21" s="86">
        <f>A21*90</f>
        <v>0</v>
      </c>
      <c r="E21" s="93"/>
      <c r="F21" s="4" t="s">
        <v>6</v>
      </c>
      <c r="G21" s="94">
        <f>E21*10</f>
        <v>0</v>
      </c>
      <c r="I21" s="93"/>
      <c r="J21" s="4" t="s">
        <v>6</v>
      </c>
      <c r="K21" s="94">
        <f>I21*10</f>
        <v>0</v>
      </c>
      <c r="M21" s="93"/>
      <c r="N21" s="4" t="s">
        <v>6</v>
      </c>
      <c r="O21" s="94">
        <f>M21*10</f>
        <v>0</v>
      </c>
      <c r="Q21" s="93"/>
      <c r="R21" s="4" t="s">
        <v>6</v>
      </c>
      <c r="S21" s="94">
        <f>Q21*10</f>
        <v>0</v>
      </c>
    </row>
    <row r="22" spans="1:19">
      <c r="A22" s="87"/>
      <c r="B22" s="5" t="s">
        <v>161</v>
      </c>
      <c r="C22" s="88">
        <f>A22*7</f>
        <v>0</v>
      </c>
      <c r="E22" s="93"/>
      <c r="F22" s="10" t="s">
        <v>7</v>
      </c>
      <c r="G22" s="94">
        <f>E22*10</f>
        <v>0</v>
      </c>
      <c r="I22" s="93"/>
      <c r="J22" s="10" t="s">
        <v>7</v>
      </c>
      <c r="K22" s="94">
        <f>I22*10</f>
        <v>0</v>
      </c>
      <c r="M22" s="93"/>
      <c r="N22" s="10" t="s">
        <v>7</v>
      </c>
      <c r="O22" s="94">
        <f>M22*10</f>
        <v>0</v>
      </c>
      <c r="Q22" s="93"/>
      <c r="R22" s="10" t="s">
        <v>7</v>
      </c>
      <c r="S22" s="94">
        <f>Q22*10</f>
        <v>0</v>
      </c>
    </row>
    <row r="23" spans="1:19">
      <c r="A23" s="89"/>
      <c r="B23" s="90" t="s">
        <v>4</v>
      </c>
      <c r="C23" s="40">
        <f>SUM(C21:C22)</f>
        <v>0</v>
      </c>
      <c r="E23" s="93"/>
      <c r="F23" s="4" t="s">
        <v>46</v>
      </c>
      <c r="G23" s="94">
        <f>E23*E19*1</f>
        <v>0</v>
      </c>
      <c r="I23" s="93"/>
      <c r="J23" s="4" t="s">
        <v>46</v>
      </c>
      <c r="K23" s="94">
        <f>I23*I19*1</f>
        <v>0</v>
      </c>
      <c r="M23" s="93"/>
      <c r="N23" s="4" t="s">
        <v>46</v>
      </c>
      <c r="O23" s="94">
        <f>M23*M19*1</f>
        <v>0</v>
      </c>
      <c r="Q23" s="93"/>
      <c r="R23" s="4" t="s">
        <v>46</v>
      </c>
      <c r="S23" s="94">
        <f>Q23*Q19*1</f>
        <v>0</v>
      </c>
    </row>
    <row r="24" spans="1:19">
      <c r="A24" s="33"/>
      <c r="E24" s="93"/>
      <c r="F24" s="4" t="s">
        <v>14</v>
      </c>
      <c r="G24" s="94">
        <f>E24*E19*1</f>
        <v>0</v>
      </c>
      <c r="I24" s="93"/>
      <c r="J24" s="4" t="s">
        <v>14</v>
      </c>
      <c r="K24" s="94">
        <f>I24*I19*1</f>
        <v>0</v>
      </c>
      <c r="M24" s="93"/>
      <c r="N24" s="4" t="s">
        <v>14</v>
      </c>
      <c r="O24" s="94">
        <f>M24*M19*1</f>
        <v>0</v>
      </c>
      <c r="Q24" s="93"/>
      <c r="R24" s="4" t="s">
        <v>14</v>
      </c>
      <c r="S24" s="94">
        <f>Q24*Q19*1</f>
        <v>0</v>
      </c>
    </row>
    <row r="25" spans="1:19">
      <c r="A25" s="103"/>
      <c r="B25" s="104" t="s">
        <v>168</v>
      </c>
      <c r="C25" s="105">
        <f>A25*280</f>
        <v>0</v>
      </c>
      <c r="E25" s="93"/>
      <c r="F25" s="4" t="s">
        <v>10</v>
      </c>
      <c r="G25" s="94">
        <f>E25*E19*2</f>
        <v>0</v>
      </c>
      <c r="I25" s="93"/>
      <c r="J25" s="4" t="s">
        <v>10</v>
      </c>
      <c r="K25" s="94">
        <f>I25*I19*2</f>
        <v>0</v>
      </c>
      <c r="M25" s="93"/>
      <c r="N25" s="4" t="s">
        <v>10</v>
      </c>
      <c r="O25" s="94">
        <f>M25*M19*2</f>
        <v>0</v>
      </c>
      <c r="Q25" s="93"/>
      <c r="R25" s="4" t="s">
        <v>10</v>
      </c>
      <c r="S25" s="94">
        <f>Q25*Q19*2</f>
        <v>0</v>
      </c>
    </row>
    <row r="26" spans="1:19">
      <c r="A26" s="106"/>
      <c r="B26" s="107" t="s">
        <v>169</v>
      </c>
      <c r="C26" s="108">
        <f>A26*19</f>
        <v>0</v>
      </c>
      <c r="E26" s="93"/>
      <c r="F26" s="4" t="s">
        <v>45</v>
      </c>
      <c r="G26" s="94">
        <f>E26*E19*2</f>
        <v>0</v>
      </c>
      <c r="I26" s="93"/>
      <c r="J26" s="4" t="s">
        <v>45</v>
      </c>
      <c r="K26" s="94">
        <f>I26*I19*2</f>
        <v>0</v>
      </c>
      <c r="M26" s="93"/>
      <c r="N26" s="4" t="s">
        <v>45</v>
      </c>
      <c r="O26" s="94">
        <f>M26*M19*2</f>
        <v>0</v>
      </c>
      <c r="Q26" s="93"/>
      <c r="R26" s="4" t="s">
        <v>45</v>
      </c>
      <c r="S26" s="94">
        <f>Q26*Q19*2</f>
        <v>0</v>
      </c>
    </row>
    <row r="27" spans="1:19">
      <c r="A27" s="109"/>
      <c r="B27" s="110" t="s">
        <v>4</v>
      </c>
      <c r="C27" s="43">
        <f>SUM(C25:C26)</f>
        <v>0</v>
      </c>
      <c r="E27" s="95"/>
      <c r="F27" s="96" t="s">
        <v>4</v>
      </c>
      <c r="G27" s="37">
        <f>SUM(G19:G26)</f>
        <v>0</v>
      </c>
      <c r="I27" s="95"/>
      <c r="J27" s="96" t="s">
        <v>4</v>
      </c>
      <c r="K27" s="37">
        <f>SUM(K19:K26)</f>
        <v>0</v>
      </c>
      <c r="M27" s="95"/>
      <c r="N27" s="96" t="s">
        <v>4</v>
      </c>
      <c r="O27" s="37">
        <f>SUM(O19:O26)</f>
        <v>0</v>
      </c>
      <c r="Q27" s="95"/>
      <c r="R27" s="96" t="s">
        <v>4</v>
      </c>
      <c r="S27" s="37">
        <f>SUM(S19:S26)</f>
        <v>0</v>
      </c>
    </row>
    <row r="28" spans="1:19">
      <c r="A28" s="33"/>
      <c r="E28" s="33"/>
      <c r="I28" s="33"/>
      <c r="M28" s="33"/>
      <c r="Q28" s="33"/>
    </row>
    <row r="29" spans="1:19">
      <c r="A29" s="54"/>
      <c r="B29" s="14" t="s">
        <v>156</v>
      </c>
      <c r="C29" s="55">
        <f>A29*190</f>
        <v>0</v>
      </c>
      <c r="E29" s="85"/>
      <c r="F29" s="16" t="s">
        <v>40</v>
      </c>
      <c r="G29" s="86">
        <f>E29*30</f>
        <v>0</v>
      </c>
      <c r="I29" s="85"/>
      <c r="J29" s="16" t="s">
        <v>104</v>
      </c>
      <c r="K29" s="86">
        <f>I29*30</f>
        <v>0</v>
      </c>
      <c r="M29" s="85"/>
      <c r="N29" s="16" t="s">
        <v>109</v>
      </c>
      <c r="O29" s="86">
        <f>M29*30</f>
        <v>0</v>
      </c>
      <c r="Q29" s="85"/>
      <c r="R29" s="16" t="s">
        <v>114</v>
      </c>
      <c r="S29" s="86">
        <f>Q29*30</f>
        <v>0</v>
      </c>
    </row>
    <row r="30" spans="1:19">
      <c r="A30" s="56"/>
      <c r="B30" s="3" t="s">
        <v>157</v>
      </c>
      <c r="C30" s="57">
        <f>A30*15</f>
        <v>0</v>
      </c>
      <c r="E30" s="87"/>
      <c r="F30" s="5" t="s">
        <v>5</v>
      </c>
      <c r="G30" s="88">
        <f>E30*10</f>
        <v>0</v>
      </c>
      <c r="I30" s="87"/>
      <c r="J30" s="5" t="s">
        <v>5</v>
      </c>
      <c r="K30" s="88">
        <f>I30*10</f>
        <v>0</v>
      </c>
      <c r="M30" s="87"/>
      <c r="N30" s="5" t="s">
        <v>5</v>
      </c>
      <c r="O30" s="88">
        <f>M30*10</f>
        <v>0</v>
      </c>
      <c r="Q30" s="87"/>
      <c r="R30" s="5" t="s">
        <v>5</v>
      </c>
      <c r="S30" s="88">
        <f>Q30*10</f>
        <v>0</v>
      </c>
    </row>
    <row r="31" spans="1:19">
      <c r="A31" s="58"/>
      <c r="B31" s="59" t="s">
        <v>4</v>
      </c>
      <c r="C31" s="60">
        <f>SUM(C29:C30)</f>
        <v>0</v>
      </c>
      <c r="E31" s="87"/>
      <c r="F31" s="5" t="s">
        <v>6</v>
      </c>
      <c r="G31" s="88">
        <f>E31*10</f>
        <v>0</v>
      </c>
      <c r="I31" s="87"/>
      <c r="J31" s="5" t="s">
        <v>6</v>
      </c>
      <c r="K31" s="88">
        <f>I31*10</f>
        <v>0</v>
      </c>
      <c r="M31" s="87"/>
      <c r="N31" s="5" t="s">
        <v>6</v>
      </c>
      <c r="O31" s="88">
        <f>M31*10</f>
        <v>0</v>
      </c>
      <c r="Q31" s="87"/>
      <c r="R31" s="5" t="s">
        <v>6</v>
      </c>
      <c r="S31" s="88">
        <f>Q31*10</f>
        <v>0</v>
      </c>
    </row>
    <row r="32" spans="1:19">
      <c r="A32" s="33"/>
      <c r="E32" s="87"/>
      <c r="F32" s="5" t="s">
        <v>7</v>
      </c>
      <c r="G32" s="88">
        <f>E32*10</f>
        <v>0</v>
      </c>
      <c r="I32" s="87"/>
      <c r="J32" s="5" t="s">
        <v>7</v>
      </c>
      <c r="K32" s="88">
        <f>I32*10</f>
        <v>0</v>
      </c>
      <c r="M32" s="87"/>
      <c r="N32" s="5" t="s">
        <v>7</v>
      </c>
      <c r="O32" s="88">
        <f>M32*10</f>
        <v>0</v>
      </c>
      <c r="Q32" s="87"/>
      <c r="R32" s="5" t="s">
        <v>7</v>
      </c>
      <c r="S32" s="88">
        <f>Q32*10</f>
        <v>0</v>
      </c>
    </row>
    <row r="33" spans="1:21">
      <c r="A33" s="79"/>
      <c r="B33" s="21" t="s">
        <v>166</v>
      </c>
      <c r="C33" s="80">
        <f>A33*190</f>
        <v>0</v>
      </c>
      <c r="E33" s="87"/>
      <c r="F33" s="11" t="s">
        <v>97</v>
      </c>
      <c r="G33" s="88">
        <f>E33*5</f>
        <v>0</v>
      </c>
      <c r="I33" s="87"/>
      <c r="J33" s="11" t="s">
        <v>97</v>
      </c>
      <c r="K33" s="88">
        <f>I33*5</f>
        <v>0</v>
      </c>
      <c r="M33" s="87"/>
      <c r="N33" s="11" t="s">
        <v>97</v>
      </c>
      <c r="O33" s="88">
        <f>M33*5</f>
        <v>0</v>
      </c>
      <c r="Q33" s="87"/>
      <c r="R33" s="11" t="s">
        <v>97</v>
      </c>
      <c r="S33" s="88">
        <f>Q33*5</f>
        <v>0</v>
      </c>
    </row>
    <row r="34" spans="1:21">
      <c r="A34" s="81"/>
      <c r="B34" s="22" t="s">
        <v>167</v>
      </c>
      <c r="C34" s="82">
        <f>A34*10</f>
        <v>0</v>
      </c>
      <c r="E34" s="87"/>
      <c r="F34" s="117" t="s">
        <v>98</v>
      </c>
      <c r="G34" s="88">
        <f>E34*E29*2</f>
        <v>0</v>
      </c>
      <c r="I34" s="87"/>
      <c r="J34" s="117" t="s">
        <v>98</v>
      </c>
      <c r="K34" s="88">
        <f>I34*I29*2</f>
        <v>0</v>
      </c>
      <c r="M34" s="87"/>
      <c r="N34" s="117" t="s">
        <v>98</v>
      </c>
      <c r="O34" s="88">
        <f>M34*M29*2</f>
        <v>0</v>
      </c>
      <c r="Q34" s="87"/>
      <c r="R34" s="117" t="s">
        <v>98</v>
      </c>
      <c r="S34" s="88">
        <f>Q34*Q29*2</f>
        <v>0</v>
      </c>
    </row>
    <row r="35" spans="1:21">
      <c r="A35" s="83"/>
      <c r="B35" s="84" t="s">
        <v>4</v>
      </c>
      <c r="C35" s="67">
        <f>SUM(C33:C34)</f>
        <v>0</v>
      </c>
      <c r="E35" s="87"/>
      <c r="F35" s="117" t="s">
        <v>10</v>
      </c>
      <c r="G35" s="88">
        <f>E35*E29*1</f>
        <v>0</v>
      </c>
      <c r="I35" s="87"/>
      <c r="J35" s="117" t="s">
        <v>10</v>
      </c>
      <c r="K35" s="88">
        <f>I35*I29*1</f>
        <v>0</v>
      </c>
      <c r="M35" s="87"/>
      <c r="N35" s="117" t="s">
        <v>10</v>
      </c>
      <c r="O35" s="88">
        <f>M35*M29*1</f>
        <v>0</v>
      </c>
      <c r="Q35" s="87"/>
      <c r="R35" s="117" t="s">
        <v>10</v>
      </c>
      <c r="S35" s="88">
        <f>Q35*Q29*1</f>
        <v>0</v>
      </c>
    </row>
    <row r="36" spans="1:21">
      <c r="A36" s="33"/>
      <c r="E36" s="87"/>
      <c r="F36" s="117" t="s">
        <v>99</v>
      </c>
      <c r="G36" s="88">
        <f>E36*E29*13</f>
        <v>0</v>
      </c>
      <c r="I36" s="87"/>
      <c r="J36" s="117" t="s">
        <v>99</v>
      </c>
      <c r="K36" s="88">
        <f>I36*I29*13</f>
        <v>0</v>
      </c>
      <c r="M36" s="87"/>
      <c r="N36" s="117" t="s">
        <v>99</v>
      </c>
      <c r="O36" s="88">
        <f>M36*M29*13</f>
        <v>0</v>
      </c>
      <c r="Q36" s="87"/>
      <c r="R36" s="117" t="s">
        <v>99</v>
      </c>
      <c r="S36" s="88">
        <f>Q36*Q29*13</f>
        <v>0</v>
      </c>
    </row>
    <row r="37" spans="1:21">
      <c r="A37" s="71"/>
      <c r="B37" s="72" t="s">
        <v>170</v>
      </c>
      <c r="C37" s="73">
        <f>A37*190</f>
        <v>0</v>
      </c>
      <c r="E37" s="87"/>
      <c r="F37" s="5" t="s">
        <v>100</v>
      </c>
      <c r="G37" s="88">
        <f>E37*E29*13</f>
        <v>0</v>
      </c>
      <c r="I37" s="87"/>
      <c r="J37" s="5" t="s">
        <v>100</v>
      </c>
      <c r="K37" s="88">
        <f>I37*I29*13</f>
        <v>0</v>
      </c>
      <c r="M37" s="87"/>
      <c r="N37" s="5" t="s">
        <v>100</v>
      </c>
      <c r="O37" s="88">
        <f>M37*M29*13</f>
        <v>0</v>
      </c>
      <c r="Q37" s="87"/>
      <c r="R37" s="5" t="s">
        <v>100</v>
      </c>
      <c r="S37" s="88">
        <f>Q37*Q29*13</f>
        <v>0</v>
      </c>
    </row>
    <row r="38" spans="1:21">
      <c r="A38" s="74"/>
      <c r="B38" s="75" t="s">
        <v>171</v>
      </c>
      <c r="C38" s="76">
        <f>A38*11</f>
        <v>0</v>
      </c>
      <c r="E38" s="89"/>
      <c r="F38" s="90" t="s">
        <v>4</v>
      </c>
      <c r="G38" s="40">
        <f>SUM(G29:G37)</f>
        <v>0</v>
      </c>
      <c r="I38" s="89"/>
      <c r="J38" s="90" t="s">
        <v>4</v>
      </c>
      <c r="K38" s="40">
        <f>SUM(K29:K37)</f>
        <v>0</v>
      </c>
      <c r="M38" s="89"/>
      <c r="N38" s="90" t="s">
        <v>4</v>
      </c>
      <c r="O38" s="40">
        <f>SUM(O29:O37)</f>
        <v>0</v>
      </c>
      <c r="Q38" s="89"/>
      <c r="R38" s="90" t="s">
        <v>4</v>
      </c>
      <c r="S38" s="40">
        <f>SUM(S29:S37)</f>
        <v>0</v>
      </c>
    </row>
    <row r="39" spans="1:21">
      <c r="A39" s="77"/>
      <c r="B39" s="78" t="s">
        <v>4</v>
      </c>
      <c r="C39" s="70">
        <f>SUM(C37:C38)</f>
        <v>0</v>
      </c>
      <c r="E39" s="33"/>
      <c r="I39" s="33"/>
      <c r="M39" s="33"/>
      <c r="Q39" s="33"/>
    </row>
    <row r="40" spans="1:21">
      <c r="E40" s="97"/>
      <c r="F40" s="17" t="s">
        <v>41</v>
      </c>
      <c r="G40" s="98">
        <f>E40*8</f>
        <v>0</v>
      </c>
      <c r="I40" s="97"/>
      <c r="J40" s="17" t="s">
        <v>105</v>
      </c>
      <c r="K40" s="98">
        <f>I40*8</f>
        <v>0</v>
      </c>
      <c r="M40" s="97"/>
      <c r="N40" s="17" t="s">
        <v>110</v>
      </c>
      <c r="O40" s="98">
        <f>M40*8</f>
        <v>0</v>
      </c>
      <c r="Q40" s="97"/>
      <c r="R40" s="17" t="s">
        <v>115</v>
      </c>
      <c r="S40" s="98">
        <f>Q40*8</f>
        <v>0</v>
      </c>
    </row>
    <row r="41" spans="1:21" ht="15.75" thickBot="1">
      <c r="E41" s="99"/>
      <c r="F41" s="6" t="s">
        <v>5</v>
      </c>
      <c r="G41" s="100">
        <f>E41*10</f>
        <v>0</v>
      </c>
      <c r="I41" s="99"/>
      <c r="J41" s="6" t="s">
        <v>5</v>
      </c>
      <c r="K41" s="100">
        <f>I41*10</f>
        <v>0</v>
      </c>
      <c r="M41" s="99"/>
      <c r="N41" s="6" t="s">
        <v>5</v>
      </c>
      <c r="O41" s="100">
        <f>M41*10</f>
        <v>0</v>
      </c>
      <c r="Q41" s="99"/>
      <c r="R41" s="6" t="s">
        <v>5</v>
      </c>
      <c r="S41" s="100">
        <f>Q41*10</f>
        <v>0</v>
      </c>
    </row>
    <row r="42" spans="1:21" ht="15.75" thickBot="1">
      <c r="A42" s="61">
        <f>C7+C31+C11+C23+C19+C15+C35+C27+C39+G10+G17+G27+G38+G47+K10+K17+K27+K38+K47+O10+O17+O27+O38+O47+S10+S17+S27+S38+S47</f>
        <v>0</v>
      </c>
      <c r="E42" s="99"/>
      <c r="F42" s="6" t="s">
        <v>6</v>
      </c>
      <c r="G42" s="100">
        <f>E42*10</f>
        <v>0</v>
      </c>
      <c r="I42" s="99"/>
      <c r="J42" s="6" t="s">
        <v>6</v>
      </c>
      <c r="K42" s="100">
        <f>I42*10</f>
        <v>0</v>
      </c>
      <c r="M42" s="99"/>
      <c r="N42" s="6" t="s">
        <v>6</v>
      </c>
      <c r="O42" s="100">
        <f>M42*10</f>
        <v>0</v>
      </c>
      <c r="Q42" s="99"/>
      <c r="R42" s="6" t="s">
        <v>6</v>
      </c>
      <c r="S42" s="100">
        <f>Q42*10</f>
        <v>0</v>
      </c>
    </row>
    <row r="43" spans="1:21">
      <c r="E43" s="99"/>
      <c r="F43" s="12" t="s">
        <v>7</v>
      </c>
      <c r="G43" s="100">
        <f>E43*10</f>
        <v>0</v>
      </c>
      <c r="I43" s="99"/>
      <c r="J43" s="12" t="s">
        <v>7</v>
      </c>
      <c r="K43" s="100">
        <f>I43*10</f>
        <v>0</v>
      </c>
      <c r="M43" s="99"/>
      <c r="N43" s="12" t="s">
        <v>7</v>
      </c>
      <c r="O43" s="100">
        <f>M43*10</f>
        <v>0</v>
      </c>
      <c r="Q43" s="99"/>
      <c r="R43" s="12" t="s">
        <v>7</v>
      </c>
      <c r="S43" s="100">
        <f>Q43*10</f>
        <v>0</v>
      </c>
    </row>
    <row r="44" spans="1:21">
      <c r="E44" s="99"/>
      <c r="F44" s="6" t="s">
        <v>47</v>
      </c>
      <c r="G44" s="100">
        <f>E44*E40*4</f>
        <v>0</v>
      </c>
      <c r="I44" s="99"/>
      <c r="J44" s="6" t="s">
        <v>47</v>
      </c>
      <c r="K44" s="100">
        <f>I44*I40*4</f>
        <v>0</v>
      </c>
      <c r="M44" s="99"/>
      <c r="N44" s="6" t="s">
        <v>47</v>
      </c>
      <c r="O44" s="100">
        <f>M44*M40*4</f>
        <v>0</v>
      </c>
      <c r="Q44" s="99"/>
      <c r="R44" s="6" t="s">
        <v>47</v>
      </c>
      <c r="S44" s="100">
        <f>Q44*Q40*4</f>
        <v>0</v>
      </c>
      <c r="U44" s="118"/>
    </row>
    <row r="45" spans="1:21">
      <c r="E45" s="99"/>
      <c r="F45" s="6" t="s">
        <v>14</v>
      </c>
      <c r="G45" s="100">
        <f>E45*E40*1</f>
        <v>0</v>
      </c>
      <c r="I45" s="99"/>
      <c r="J45" s="6" t="s">
        <v>14</v>
      </c>
      <c r="K45" s="100">
        <f>I45*I40*1</f>
        <v>0</v>
      </c>
      <c r="M45" s="99"/>
      <c r="N45" s="6" t="s">
        <v>14</v>
      </c>
      <c r="O45" s="100">
        <f>M45*M40*1</f>
        <v>0</v>
      </c>
      <c r="Q45" s="99"/>
      <c r="R45" s="6" t="s">
        <v>14</v>
      </c>
      <c r="S45" s="100">
        <f>Q45*Q40*1</f>
        <v>0</v>
      </c>
    </row>
    <row r="46" spans="1:21">
      <c r="E46" s="99"/>
      <c r="F46" s="6" t="s">
        <v>45</v>
      </c>
      <c r="G46" s="100">
        <f>E46*E40*2</f>
        <v>0</v>
      </c>
      <c r="I46" s="99"/>
      <c r="J46" s="6" t="s">
        <v>45</v>
      </c>
      <c r="K46" s="100">
        <f>I46*I40*2</f>
        <v>0</v>
      </c>
      <c r="M46" s="99"/>
      <c r="N46" s="6" t="s">
        <v>45</v>
      </c>
      <c r="O46" s="100">
        <f>M46*M40*2</f>
        <v>0</v>
      </c>
      <c r="Q46" s="99"/>
      <c r="R46" s="6" t="s">
        <v>45</v>
      </c>
      <c r="S46" s="100">
        <f>Q46*Q40*2</f>
        <v>0</v>
      </c>
    </row>
    <row r="47" spans="1:21">
      <c r="E47" s="101"/>
      <c r="F47" s="102" t="s">
        <v>4</v>
      </c>
      <c r="G47" s="64">
        <f>SUM(G40:G46)</f>
        <v>0</v>
      </c>
      <c r="I47" s="101"/>
      <c r="J47" s="102" t="s">
        <v>4</v>
      </c>
      <c r="K47" s="64">
        <f>SUM(K40:K46)</f>
        <v>0</v>
      </c>
      <c r="M47" s="101"/>
      <c r="N47" s="102" t="s">
        <v>4</v>
      </c>
      <c r="O47" s="64">
        <f>SUM(O40:O46)</f>
        <v>0</v>
      </c>
      <c r="Q47" s="101"/>
      <c r="R47" s="102" t="s">
        <v>4</v>
      </c>
      <c r="S47" s="64">
        <f>SUM(S40:S46)</f>
        <v>0</v>
      </c>
    </row>
    <row r="49" spans="15:15" ht="15.75" thickBot="1"/>
    <row r="50" spans="15:15" ht="15.75" thickBot="1">
      <c r="O50" s="61">
        <f>G10+G17+G27+G38+G47+K10+K17+K27+K38+K47+O10+O17+O27+O38+O47+S10+S17+S27+S38+S47</f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35"/>
  <sheetViews>
    <sheetView workbookViewId="0">
      <selection activeCell="F32" sqref="F32"/>
    </sheetView>
  </sheetViews>
  <sheetFormatPr baseColWidth="10" defaultRowHeight="15"/>
  <cols>
    <col min="1" max="1" width="7.85546875" style="34" customWidth="1"/>
    <col min="2" max="2" width="28.5703125" style="34" customWidth="1"/>
    <col min="3" max="3" width="8.5703125" style="34" customWidth="1"/>
    <col min="4" max="4" width="4.28515625" style="34" customWidth="1"/>
    <col min="5" max="5" width="7.85546875" style="34" customWidth="1"/>
    <col min="6" max="6" width="24.28515625" style="34" customWidth="1"/>
    <col min="7" max="7" width="8.5703125" style="34" customWidth="1"/>
    <col min="8" max="8" width="4.28515625" style="34" customWidth="1"/>
    <col min="9" max="9" width="7.85546875" style="34" customWidth="1"/>
    <col min="10" max="10" width="24.28515625" style="34" customWidth="1"/>
    <col min="11" max="11" width="8.5703125" style="34" customWidth="1"/>
    <col min="12" max="12" width="4.28515625" style="34" customWidth="1"/>
    <col min="13" max="13" width="7.85546875" style="34" customWidth="1"/>
    <col min="14" max="14" width="24.28515625" style="34" customWidth="1"/>
    <col min="15" max="15" width="8.5703125" style="34" customWidth="1"/>
    <col min="16" max="16" width="4.28515625" style="34" customWidth="1"/>
    <col min="17" max="17" width="7.85546875" style="34" customWidth="1"/>
    <col min="18" max="18" width="24.28515625" style="34" customWidth="1"/>
    <col min="19" max="19" width="8.5703125" style="34" customWidth="1"/>
    <col min="20" max="16384" width="11.42578125" style="34"/>
  </cols>
  <sheetData>
    <row r="1" spans="1:19">
      <c r="A1" s="1" t="s">
        <v>0</v>
      </c>
      <c r="B1" s="1" t="s">
        <v>1</v>
      </c>
      <c r="C1" s="1" t="s">
        <v>2</v>
      </c>
      <c r="E1" s="1" t="s">
        <v>0</v>
      </c>
      <c r="F1" s="1" t="s">
        <v>1</v>
      </c>
      <c r="G1" s="1" t="s">
        <v>2</v>
      </c>
      <c r="I1" s="1" t="s">
        <v>0</v>
      </c>
      <c r="J1" s="1" t="s">
        <v>1</v>
      </c>
      <c r="K1" s="1" t="s">
        <v>2</v>
      </c>
      <c r="M1" s="1" t="s">
        <v>0</v>
      </c>
      <c r="N1" s="1" t="s">
        <v>1</v>
      </c>
      <c r="O1" s="1" t="s">
        <v>2</v>
      </c>
      <c r="Q1" s="1" t="s">
        <v>0</v>
      </c>
      <c r="R1" s="1" t="s">
        <v>1</v>
      </c>
      <c r="S1" s="1" t="s">
        <v>2</v>
      </c>
    </row>
    <row r="2" spans="1:19">
      <c r="A2" s="1"/>
      <c r="B2" s="1"/>
      <c r="C2" s="1"/>
      <c r="E2" s="1"/>
      <c r="F2" s="1"/>
      <c r="G2" s="1"/>
    </row>
    <row r="3" spans="1:19">
      <c r="A3" s="1"/>
      <c r="B3" s="1" t="s">
        <v>186</v>
      </c>
      <c r="C3" s="1"/>
      <c r="E3" s="47"/>
      <c r="F3" s="13" t="s">
        <v>83</v>
      </c>
      <c r="G3" s="48">
        <f>E3*60</f>
        <v>0</v>
      </c>
      <c r="I3" s="47"/>
      <c r="J3" s="13" t="s">
        <v>88</v>
      </c>
      <c r="K3" s="48">
        <f>I3*60</f>
        <v>0</v>
      </c>
      <c r="M3" s="47"/>
      <c r="N3" s="13" t="s">
        <v>91</v>
      </c>
      <c r="O3" s="48">
        <f>M3*60</f>
        <v>0</v>
      </c>
      <c r="Q3" s="47"/>
      <c r="R3" s="13" t="s">
        <v>94</v>
      </c>
      <c r="S3" s="48">
        <f>Q3*60</f>
        <v>0</v>
      </c>
    </row>
    <row r="4" spans="1:19">
      <c r="A4" s="1"/>
      <c r="C4" s="1"/>
      <c r="E4" s="51"/>
      <c r="F4" s="52" t="s">
        <v>4</v>
      </c>
      <c r="G4" s="53">
        <f>SUM(G3:G3)</f>
        <v>0</v>
      </c>
      <c r="I4" s="51"/>
      <c r="J4" s="52" t="s">
        <v>4</v>
      </c>
      <c r="K4" s="53">
        <f>SUM(K3:K3)</f>
        <v>0</v>
      </c>
      <c r="M4" s="51"/>
      <c r="N4" s="52" t="s">
        <v>4</v>
      </c>
      <c r="O4" s="53">
        <f>SUM(O3:O3)</f>
        <v>0</v>
      </c>
      <c r="Q4" s="51"/>
      <c r="R4" s="52" t="s">
        <v>4</v>
      </c>
      <c r="S4" s="53">
        <f>SUM(S3:S3)</f>
        <v>0</v>
      </c>
    </row>
    <row r="5" spans="1:19">
      <c r="A5" s="97"/>
      <c r="B5" s="17" t="s">
        <v>176</v>
      </c>
      <c r="C5" s="98">
        <f>A5*125</f>
        <v>0</v>
      </c>
      <c r="E5" s="33"/>
      <c r="I5" s="33"/>
      <c r="M5" s="33"/>
      <c r="Q5" s="33"/>
    </row>
    <row r="6" spans="1:19">
      <c r="A6" s="99"/>
      <c r="B6" s="6" t="s">
        <v>182</v>
      </c>
      <c r="C6" s="100">
        <f>A6*11</f>
        <v>0</v>
      </c>
      <c r="E6" s="54"/>
      <c r="F6" s="14" t="s">
        <v>84</v>
      </c>
      <c r="G6" s="55">
        <f>E6*110</f>
        <v>0</v>
      </c>
      <c r="I6" s="54"/>
      <c r="J6" s="14" t="s">
        <v>89</v>
      </c>
      <c r="K6" s="55">
        <f>I6*110</f>
        <v>0</v>
      </c>
      <c r="M6" s="54"/>
      <c r="N6" s="14" t="s">
        <v>92</v>
      </c>
      <c r="O6" s="55">
        <f>M6*110</f>
        <v>0</v>
      </c>
      <c r="Q6" s="54"/>
      <c r="R6" s="14" t="s">
        <v>95</v>
      </c>
      <c r="S6" s="55">
        <f>Q6*110</f>
        <v>0</v>
      </c>
    </row>
    <row r="7" spans="1:19">
      <c r="A7" s="101"/>
      <c r="B7" s="102" t="s">
        <v>4</v>
      </c>
      <c r="C7" s="64">
        <f>SUM(C5:C6)</f>
        <v>0</v>
      </c>
      <c r="E7" s="56"/>
      <c r="F7" s="9" t="s">
        <v>86</v>
      </c>
      <c r="G7" s="57">
        <f>E7*10</f>
        <v>0</v>
      </c>
      <c r="I7" s="56"/>
      <c r="J7" s="9" t="s">
        <v>86</v>
      </c>
      <c r="K7" s="57">
        <f>I7*10</f>
        <v>0</v>
      </c>
      <c r="M7" s="56"/>
      <c r="N7" s="9" t="s">
        <v>86</v>
      </c>
      <c r="O7" s="57">
        <f>M7*10</f>
        <v>0</v>
      </c>
      <c r="Q7" s="56"/>
      <c r="R7" s="9" t="s">
        <v>86</v>
      </c>
      <c r="S7" s="57">
        <f>Q7*10</f>
        <v>0</v>
      </c>
    </row>
    <row r="8" spans="1:19">
      <c r="A8" s="33"/>
      <c r="E8" s="56"/>
      <c r="F8" s="3" t="s">
        <v>87</v>
      </c>
      <c r="G8" s="57">
        <f>E8*10</f>
        <v>0</v>
      </c>
      <c r="I8" s="56"/>
      <c r="J8" s="3" t="s">
        <v>87</v>
      </c>
      <c r="K8" s="57">
        <f>I8*10</f>
        <v>0</v>
      </c>
      <c r="M8" s="56"/>
      <c r="N8" s="3" t="s">
        <v>87</v>
      </c>
      <c r="O8" s="57">
        <f>M8*10</f>
        <v>0</v>
      </c>
      <c r="Q8" s="56"/>
      <c r="R8" s="3" t="s">
        <v>87</v>
      </c>
      <c r="S8" s="57">
        <f>Q8*10</f>
        <v>0</v>
      </c>
    </row>
    <row r="9" spans="1:19">
      <c r="A9" s="47"/>
      <c r="B9" s="13" t="s">
        <v>172</v>
      </c>
      <c r="C9" s="48">
        <f>A9*165</f>
        <v>0</v>
      </c>
      <c r="E9" s="58"/>
      <c r="F9" s="59" t="s">
        <v>4</v>
      </c>
      <c r="G9" s="60">
        <f>SUM(G6:G8)</f>
        <v>0</v>
      </c>
      <c r="I9" s="58"/>
      <c r="J9" s="59" t="s">
        <v>4</v>
      </c>
      <c r="K9" s="60">
        <f>SUM(K6:K8)</f>
        <v>0</v>
      </c>
      <c r="M9" s="58"/>
      <c r="N9" s="59" t="s">
        <v>4</v>
      </c>
      <c r="O9" s="60">
        <f>SUM(O6:O8)</f>
        <v>0</v>
      </c>
      <c r="Q9" s="58"/>
      <c r="R9" s="59" t="s">
        <v>4</v>
      </c>
      <c r="S9" s="60">
        <f>SUM(S6:S8)</f>
        <v>0</v>
      </c>
    </row>
    <row r="10" spans="1:19">
      <c r="A10" s="49"/>
      <c r="B10" s="2" t="s">
        <v>180</v>
      </c>
      <c r="C10" s="50">
        <f>A10*100</f>
        <v>0</v>
      </c>
      <c r="E10" s="33"/>
      <c r="I10" s="33"/>
      <c r="M10" s="33"/>
      <c r="Q10" s="33"/>
    </row>
    <row r="11" spans="1:19">
      <c r="A11" s="51"/>
      <c r="B11" s="52" t="s">
        <v>4</v>
      </c>
      <c r="C11" s="53">
        <f>SUM(C9:C10)</f>
        <v>0</v>
      </c>
      <c r="E11" s="91"/>
      <c r="F11" s="15" t="s">
        <v>85</v>
      </c>
      <c r="G11" s="92">
        <f>E11*200</f>
        <v>0</v>
      </c>
      <c r="I11" s="91"/>
      <c r="J11" s="15" t="s">
        <v>90</v>
      </c>
      <c r="K11" s="92">
        <f>I11*200</f>
        <v>0</v>
      </c>
      <c r="M11" s="91"/>
      <c r="N11" s="15" t="s">
        <v>93</v>
      </c>
      <c r="O11" s="92">
        <f>M11*200</f>
        <v>0</v>
      </c>
      <c r="Q11" s="91"/>
      <c r="R11" s="15" t="s">
        <v>96</v>
      </c>
      <c r="S11" s="92">
        <f>Q11*200</f>
        <v>0</v>
      </c>
    </row>
    <row r="12" spans="1:19">
      <c r="A12" s="33"/>
      <c r="E12" s="95"/>
      <c r="F12" s="96" t="s">
        <v>4</v>
      </c>
      <c r="G12" s="37">
        <f>SUM(G11:G11)</f>
        <v>0</v>
      </c>
      <c r="I12" s="95"/>
      <c r="J12" s="96" t="s">
        <v>4</v>
      </c>
      <c r="K12" s="37">
        <f>SUM(K11:K11)</f>
        <v>0</v>
      </c>
      <c r="M12" s="95"/>
      <c r="N12" s="96" t="s">
        <v>4</v>
      </c>
      <c r="O12" s="37">
        <f>SUM(O11:O11)</f>
        <v>0</v>
      </c>
      <c r="Q12" s="95"/>
      <c r="R12" s="96" t="s">
        <v>4</v>
      </c>
      <c r="S12" s="37">
        <f>SUM(S11:S11)</f>
        <v>0</v>
      </c>
    </row>
    <row r="13" spans="1:19">
      <c r="A13" s="103"/>
      <c r="B13" s="104" t="s">
        <v>179</v>
      </c>
      <c r="C13" s="105">
        <f>A13*235</f>
        <v>0</v>
      </c>
      <c r="E13" s="33"/>
      <c r="I13" s="33"/>
      <c r="M13" s="33"/>
      <c r="Q13" s="33"/>
    </row>
    <row r="14" spans="1:19">
      <c r="A14" s="106"/>
      <c r="B14" s="107" t="s">
        <v>183</v>
      </c>
      <c r="C14" s="108">
        <f>A14*14</f>
        <v>0</v>
      </c>
      <c r="E14" s="85"/>
      <c r="F14" s="16" t="s">
        <v>116</v>
      </c>
      <c r="G14" s="86">
        <f>E14*5</f>
        <v>0</v>
      </c>
      <c r="I14" s="85"/>
      <c r="J14" s="16" t="s">
        <v>119</v>
      </c>
      <c r="K14" s="86">
        <f>I14*5</f>
        <v>0</v>
      </c>
      <c r="M14" s="85"/>
      <c r="N14" s="16" t="s">
        <v>120</v>
      </c>
      <c r="O14" s="86">
        <f>M14*5</f>
        <v>0</v>
      </c>
      <c r="Q14" s="85"/>
      <c r="R14" s="16" t="s">
        <v>121</v>
      </c>
      <c r="S14" s="86">
        <f>Q14*5</f>
        <v>0</v>
      </c>
    </row>
    <row r="15" spans="1:19">
      <c r="A15" s="109"/>
      <c r="B15" s="110" t="s">
        <v>4</v>
      </c>
      <c r="C15" s="43">
        <f>SUM(C13:C14)</f>
        <v>0</v>
      </c>
      <c r="E15" s="87"/>
      <c r="F15" s="5" t="s">
        <v>117</v>
      </c>
      <c r="G15" s="88">
        <f>E15*5</f>
        <v>0</v>
      </c>
      <c r="I15" s="87"/>
      <c r="J15" s="5" t="s">
        <v>117</v>
      </c>
      <c r="K15" s="88">
        <f>I15*5</f>
        <v>0</v>
      </c>
      <c r="M15" s="87"/>
      <c r="N15" s="5" t="s">
        <v>117</v>
      </c>
      <c r="O15" s="88">
        <f>M15*5</f>
        <v>0</v>
      </c>
      <c r="Q15" s="87"/>
      <c r="R15" s="5" t="s">
        <v>117</v>
      </c>
      <c r="S15" s="88">
        <f>Q15*5</f>
        <v>0</v>
      </c>
    </row>
    <row r="16" spans="1:19">
      <c r="E16" s="87"/>
      <c r="F16" s="5" t="s">
        <v>6</v>
      </c>
      <c r="G16" s="88">
        <f>E16*10</f>
        <v>0</v>
      </c>
      <c r="I16" s="87"/>
      <c r="J16" s="5" t="s">
        <v>6</v>
      </c>
      <c r="K16" s="88">
        <f>I16*10</f>
        <v>0</v>
      </c>
      <c r="M16" s="87"/>
      <c r="N16" s="5" t="s">
        <v>6</v>
      </c>
      <c r="O16" s="88">
        <f>M16*10</f>
        <v>0</v>
      </c>
      <c r="Q16" s="87"/>
      <c r="R16" s="5" t="s">
        <v>6</v>
      </c>
      <c r="S16" s="88">
        <f>Q16*10</f>
        <v>0</v>
      </c>
    </row>
    <row r="17" spans="1:19">
      <c r="A17" s="65"/>
      <c r="B17" s="66" t="s">
        <v>178</v>
      </c>
      <c r="C17" s="67">
        <f>A17*175</f>
        <v>0</v>
      </c>
      <c r="E17" s="87"/>
      <c r="F17" s="5" t="s">
        <v>7</v>
      </c>
      <c r="G17" s="88">
        <f>E17*10</f>
        <v>0</v>
      </c>
      <c r="I17" s="87"/>
      <c r="J17" s="5" t="s">
        <v>7</v>
      </c>
      <c r="K17" s="88">
        <f>I17*10</f>
        <v>0</v>
      </c>
      <c r="M17" s="87"/>
      <c r="N17" s="5" t="s">
        <v>7</v>
      </c>
      <c r="O17" s="88">
        <f>M17*10</f>
        <v>0</v>
      </c>
      <c r="Q17" s="87"/>
      <c r="R17" s="5" t="s">
        <v>7</v>
      </c>
      <c r="S17" s="88">
        <f>Q17*10</f>
        <v>0</v>
      </c>
    </row>
    <row r="18" spans="1:19">
      <c r="A18" s="33"/>
      <c r="E18" s="87"/>
      <c r="F18" s="11" t="s">
        <v>118</v>
      </c>
      <c r="G18" s="88"/>
      <c r="I18" s="87"/>
      <c r="J18" s="11" t="s">
        <v>118</v>
      </c>
      <c r="K18" s="88"/>
      <c r="M18" s="87"/>
      <c r="N18" s="11" t="s">
        <v>118</v>
      </c>
      <c r="O18" s="88"/>
      <c r="Q18" s="87"/>
      <c r="R18" s="11" t="s">
        <v>118</v>
      </c>
      <c r="S18" s="88"/>
    </row>
    <row r="19" spans="1:19">
      <c r="A19" s="35"/>
      <c r="B19" s="36" t="s">
        <v>174</v>
      </c>
      <c r="C19" s="37">
        <f>A19*500</f>
        <v>0</v>
      </c>
      <c r="E19" s="87"/>
      <c r="F19" s="5" t="s">
        <v>14</v>
      </c>
      <c r="G19" s="88">
        <f>E19*E14*1</f>
        <v>0</v>
      </c>
      <c r="I19" s="87"/>
      <c r="J19" s="5" t="s">
        <v>14</v>
      </c>
      <c r="K19" s="88">
        <f>I19*I14*1</f>
        <v>0</v>
      </c>
      <c r="M19" s="87"/>
      <c r="N19" s="5" t="s">
        <v>14</v>
      </c>
      <c r="O19" s="88">
        <f>M19*M14*1</f>
        <v>0</v>
      </c>
      <c r="Q19" s="87"/>
      <c r="R19" s="5" t="s">
        <v>14</v>
      </c>
      <c r="S19" s="88">
        <f>Q19*Q14*1</f>
        <v>0</v>
      </c>
    </row>
    <row r="20" spans="1:19">
      <c r="E20" s="89"/>
      <c r="F20" s="90" t="s">
        <v>4</v>
      </c>
      <c r="G20" s="40">
        <f>SUM(G14:G19)</f>
        <v>0</v>
      </c>
      <c r="I20" s="89"/>
      <c r="J20" s="90" t="s">
        <v>4</v>
      </c>
      <c r="K20" s="40">
        <f>SUM(K14:K19)</f>
        <v>0</v>
      </c>
      <c r="M20" s="89"/>
      <c r="N20" s="90" t="s">
        <v>4</v>
      </c>
      <c r="O20" s="40">
        <f>SUM(O14:O19)</f>
        <v>0</v>
      </c>
      <c r="Q20" s="89"/>
      <c r="R20" s="90" t="s">
        <v>4</v>
      </c>
      <c r="S20" s="40">
        <f>SUM(S14:S19)</f>
        <v>0</v>
      </c>
    </row>
    <row r="21" spans="1:19">
      <c r="A21" s="85"/>
      <c r="B21" s="16" t="s">
        <v>175</v>
      </c>
      <c r="C21" s="86">
        <f>A21*200</f>
        <v>0</v>
      </c>
    </row>
    <row r="22" spans="1:19">
      <c r="A22" s="87"/>
      <c r="B22" s="5" t="s">
        <v>184</v>
      </c>
      <c r="C22" s="88">
        <f>A22*20</f>
        <v>0</v>
      </c>
    </row>
    <row r="23" spans="1:19">
      <c r="A23" s="89"/>
      <c r="B23" s="90" t="s">
        <v>4</v>
      </c>
      <c r="C23" s="40">
        <f>SUM(C21:C22)</f>
        <v>0</v>
      </c>
    </row>
    <row r="25" spans="1:19">
      <c r="A25" s="54"/>
      <c r="B25" s="14" t="s">
        <v>173</v>
      </c>
      <c r="C25" s="55">
        <f>A25*100</f>
        <v>0</v>
      </c>
    </row>
    <row r="26" spans="1:19">
      <c r="A26" s="56"/>
      <c r="B26" s="3" t="s">
        <v>181</v>
      </c>
      <c r="C26" s="57">
        <f>A26*15</f>
        <v>0</v>
      </c>
    </row>
    <row r="27" spans="1:19">
      <c r="A27" s="58"/>
      <c r="B27" s="59" t="s">
        <v>4</v>
      </c>
      <c r="C27" s="60">
        <f>SUM(C25:C26)</f>
        <v>0</v>
      </c>
    </row>
    <row r="28" spans="1:19">
      <c r="A28" s="33"/>
    </row>
    <row r="29" spans="1:19">
      <c r="A29" s="44"/>
      <c r="B29" s="45" t="s">
        <v>177</v>
      </c>
      <c r="C29" s="46">
        <f>A29*85</f>
        <v>0</v>
      </c>
    </row>
    <row r="31" spans="1:19" ht="15.75" thickBot="1"/>
    <row r="32" spans="1:19" ht="15.75" thickBot="1">
      <c r="A32" s="61">
        <f>C11+C27+C19+C23+C7+C29+C17+C15+G4+G9+G12+G20+K4+K9+K12+K20+O4+O9+O12+O20+S4+S9+S12+S20</f>
        <v>0</v>
      </c>
    </row>
    <row r="35" spans="5:5">
      <c r="E35" s="3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3"/>
  <sheetViews>
    <sheetView workbookViewId="0">
      <selection activeCell="C18" sqref="C18"/>
    </sheetView>
  </sheetViews>
  <sheetFormatPr baseColWidth="10" defaultRowHeight="15"/>
  <cols>
    <col min="1" max="7" width="17.140625" customWidth="1"/>
    <col min="8" max="8" width="15.7109375" customWidth="1"/>
  </cols>
  <sheetData>
    <row r="1" spans="1:7">
      <c r="A1" s="25"/>
      <c r="B1" s="27" t="s">
        <v>122</v>
      </c>
      <c r="C1" s="27" t="s">
        <v>123</v>
      </c>
      <c r="D1" s="27" t="s">
        <v>189</v>
      </c>
      <c r="E1" s="27" t="s">
        <v>190</v>
      </c>
      <c r="F1" s="27" t="s">
        <v>191</v>
      </c>
      <c r="G1" s="27" t="s">
        <v>188</v>
      </c>
    </row>
    <row r="2" spans="1:7">
      <c r="A2" s="26" t="s">
        <v>2</v>
      </c>
      <c r="B2" s="25">
        <f>Kommandanten!O32</f>
        <v>0</v>
      </c>
      <c r="C2" s="25">
        <f>Helden!O33</f>
        <v>0</v>
      </c>
      <c r="D2" s="25">
        <f>Kerneinheiten!A43</f>
        <v>0</v>
      </c>
      <c r="E2" s="25">
        <f>Eliteeinheiten!A42</f>
        <v>0</v>
      </c>
      <c r="F2" s="25">
        <f>'Seltene Einheiten'!A32</f>
        <v>0</v>
      </c>
      <c r="G2" s="25">
        <f>SUM(B2:F2)</f>
        <v>0</v>
      </c>
    </row>
    <row r="3" spans="1:7">
      <c r="A3" s="26" t="s">
        <v>187</v>
      </c>
      <c r="B3" s="28" t="e">
        <f>B2/G2</f>
        <v>#DIV/0!</v>
      </c>
      <c r="C3" s="28" t="e">
        <f>C2/G2</f>
        <v>#DIV/0!</v>
      </c>
      <c r="D3" s="28" t="e">
        <f>D2/G2</f>
        <v>#DIV/0!</v>
      </c>
      <c r="E3" s="28" t="e">
        <f>E2/G2</f>
        <v>#DIV/0!</v>
      </c>
      <c r="F3" s="28" t="e">
        <f>F2/G2</f>
        <v>#DIV/0!</v>
      </c>
      <c r="G3" s="28" t="e">
        <f>G2/G2</f>
        <v>#DIV/0!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Anwendung</vt:lpstr>
      <vt:lpstr>Kommandanten</vt:lpstr>
      <vt:lpstr>Helden</vt:lpstr>
      <vt:lpstr>Kerneinheiten</vt:lpstr>
      <vt:lpstr>Eliteeinheiten</vt:lpstr>
      <vt:lpstr>Seltene Einheiten</vt:lpstr>
      <vt:lpstr>Berechnungen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2015-04-21T19:27:50Z</dcterms:modified>
</cp:coreProperties>
</file>